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140" yWindow="-210" windowWidth="22440" windowHeight="10860" activeTab="1"/>
    <workbookView xWindow="5550" yWindow="2715" windowWidth="15840" windowHeight="10725" activeTab="2"/>
  </bookViews>
  <sheets>
    <sheet name="Notes" sheetId="9" r:id="rId1"/>
    <sheet name="Chart Def" sheetId="6" r:id="rId2"/>
    <sheet name="Chart" sheetId="8" r:id="rId3"/>
  </sheets>
  <definedNames>
    <definedName name="DegRad">PI()/180</definedName>
    <definedName name="DR">PI()/180</definedName>
    <definedName name="E">#REF!</definedName>
    <definedName name="EY">#REF!</definedName>
    <definedName name="Fcv">0.5*1.9905*1.6889^2</definedName>
    <definedName name="I">#REF!</definedName>
    <definedName name="IG">#REF!</definedName>
    <definedName name="ISP">#REF!</definedName>
    <definedName name="J">#REF!</definedName>
    <definedName name="mtf">3.2808</definedName>
    <definedName name="P">#REF!</definedName>
    <definedName name="PhiDelt">#REF!</definedName>
    <definedName name="PL">#REF!</definedName>
    <definedName name="PY">#REF!</definedName>
    <definedName name="Race_Distance">#REF!</definedName>
    <definedName name="Radius">#REF!</definedName>
    <definedName name="Rake">#REF!</definedName>
    <definedName name="RMC">#REF!</definedName>
    <definedName name="Scratch_Boat">#REF!</definedName>
    <definedName name="SF">#REF!</definedName>
    <definedName name="SL">#REF!</definedName>
    <definedName name="SMW">#REF!</definedName>
    <definedName name="STSP">#REF!</definedName>
    <definedName name="Wgt_Dist">#REF!</definedName>
    <definedName name="Xmax">#REF!</definedName>
    <definedName name="Xmin">#REF!</definedName>
    <definedName name="Ymax">#REF!</definedName>
    <definedName name="Ymin">#REF!</definedName>
  </definedNames>
  <calcPr calcId="145621"/>
</workbook>
</file>

<file path=xl/calcChain.xml><?xml version="1.0" encoding="utf-8"?>
<calcChain xmlns="http://schemas.openxmlformats.org/spreadsheetml/2006/main">
  <c r="S162" i="6" l="1"/>
  <c r="F162" i="6"/>
  <c r="E160" i="6" l="1"/>
  <c r="E159" i="6"/>
  <c r="E158" i="6"/>
  <c r="E157" i="6"/>
  <c r="E156" i="6"/>
  <c r="E155" i="6"/>
  <c r="E154" i="6"/>
  <c r="E153" i="6"/>
  <c r="E152" i="6"/>
  <c r="E151" i="6"/>
  <c r="E150" i="6"/>
  <c r="E149" i="6"/>
  <c r="E148" i="6"/>
  <c r="E147" i="6"/>
  <c r="E146" i="6"/>
  <c r="E145" i="6"/>
  <c r="E144" i="6"/>
  <c r="E143" i="6"/>
  <c r="E142" i="6"/>
  <c r="E141" i="6"/>
  <c r="E140" i="6"/>
  <c r="E139" i="6"/>
  <c r="E138" i="6"/>
  <c r="E137" i="6"/>
  <c r="E136" i="6"/>
  <c r="E135" i="6"/>
  <c r="E134" i="6"/>
  <c r="E133" i="6"/>
  <c r="E132" i="6"/>
  <c r="E131" i="6"/>
  <c r="E130" i="6"/>
  <c r="E129" i="6"/>
  <c r="E128" i="6"/>
  <c r="E127" i="6"/>
  <c r="E126" i="6"/>
  <c r="E125" i="6"/>
  <c r="E124" i="6"/>
  <c r="E123" i="6"/>
  <c r="E122" i="6"/>
  <c r="E121" i="6"/>
  <c r="E120" i="6"/>
  <c r="E119" i="6"/>
  <c r="E118" i="6"/>
  <c r="E117" i="6"/>
  <c r="E116" i="6"/>
  <c r="E115" i="6"/>
  <c r="E114" i="6"/>
  <c r="E113" i="6"/>
  <c r="E112" i="6"/>
  <c r="E111" i="6"/>
  <c r="E110" i="6"/>
  <c r="E109" i="6"/>
  <c r="E108" i="6"/>
  <c r="E107" i="6"/>
  <c r="E106" i="6"/>
  <c r="E105" i="6"/>
  <c r="E104" i="6"/>
  <c r="E103" i="6"/>
  <c r="E102" i="6"/>
  <c r="E101" i="6"/>
  <c r="E100" i="6"/>
  <c r="E99" i="6"/>
  <c r="E98" i="6"/>
  <c r="E97" i="6"/>
  <c r="E96" i="6"/>
  <c r="E95" i="6"/>
  <c r="E94" i="6"/>
  <c r="E93" i="6"/>
  <c r="E92" i="6"/>
  <c r="E91" i="6"/>
  <c r="E90" i="6"/>
  <c r="E89" i="6"/>
  <c r="E88" i="6"/>
  <c r="E87" i="6"/>
  <c r="E86" i="6"/>
  <c r="E85" i="6"/>
  <c r="E84" i="6"/>
  <c r="E83" i="6"/>
  <c r="E82" i="6"/>
  <c r="E81" i="6"/>
  <c r="E80" i="6"/>
  <c r="E79" i="6"/>
  <c r="E78" i="6"/>
  <c r="E77" i="6"/>
  <c r="E76" i="6"/>
  <c r="E75" i="6"/>
  <c r="E74" i="6"/>
  <c r="E73" i="6"/>
  <c r="E72" i="6"/>
  <c r="E71" i="6"/>
  <c r="E70" i="6"/>
  <c r="E69" i="6"/>
  <c r="E68" i="6"/>
  <c r="E52" i="6"/>
  <c r="E53" i="6"/>
  <c r="E54" i="6"/>
  <c r="E55" i="6"/>
  <c r="E56" i="6"/>
  <c r="E57" i="6"/>
  <c r="E58" i="6"/>
  <c r="E59" i="6"/>
  <c r="E60" i="6"/>
  <c r="E61" i="6"/>
  <c r="E62" i="6"/>
  <c r="E63" i="6"/>
  <c r="E51" i="6"/>
  <c r="P160" i="6"/>
  <c r="Q160" i="6" s="1"/>
  <c r="P159" i="6"/>
  <c r="P158" i="6"/>
  <c r="P157" i="6"/>
  <c r="Q157" i="6" s="1"/>
  <c r="P156" i="6"/>
  <c r="Q156" i="6" s="1"/>
  <c r="P155" i="6"/>
  <c r="Q155" i="6" s="1"/>
  <c r="P154" i="6"/>
  <c r="Q154" i="6" s="1"/>
  <c r="P153" i="6"/>
  <c r="Q153" i="6" s="1"/>
  <c r="P152" i="6"/>
  <c r="P151" i="6"/>
  <c r="Q151" i="6" s="1"/>
  <c r="P150" i="6"/>
  <c r="P149" i="6"/>
  <c r="Q149" i="6" s="1"/>
  <c r="P148" i="6"/>
  <c r="Q148" i="6" s="1"/>
  <c r="P147" i="6"/>
  <c r="Q147" i="6" s="1"/>
  <c r="P146" i="6"/>
  <c r="Q146" i="6" s="1"/>
  <c r="P145" i="6"/>
  <c r="Q145" i="6" s="1"/>
  <c r="P144" i="6"/>
  <c r="Q144" i="6" s="1"/>
  <c r="P143" i="6"/>
  <c r="P142" i="6"/>
  <c r="P141" i="6"/>
  <c r="Q141" i="6" s="1"/>
  <c r="P140" i="6"/>
  <c r="Q140" i="6" s="1"/>
  <c r="P139" i="6"/>
  <c r="Q139" i="6" s="1"/>
  <c r="P138" i="6"/>
  <c r="Q138" i="6" s="1"/>
  <c r="P137" i="6"/>
  <c r="Q137" i="6" s="1"/>
  <c r="P136" i="6"/>
  <c r="Q136" i="6" s="1"/>
  <c r="P135" i="6"/>
  <c r="P134" i="6"/>
  <c r="Q134" i="6" s="1"/>
  <c r="P133" i="6"/>
  <c r="Q133" i="6" s="1"/>
  <c r="P132" i="6"/>
  <c r="Q132" i="6" s="1"/>
  <c r="P131" i="6"/>
  <c r="Q131" i="6" s="1"/>
  <c r="P130" i="6"/>
  <c r="Q130" i="6" s="1"/>
  <c r="P129" i="6"/>
  <c r="Q129" i="6" s="1"/>
  <c r="P128" i="6"/>
  <c r="Q128" i="6" s="1"/>
  <c r="P127" i="6"/>
  <c r="P126" i="6"/>
  <c r="P125" i="6"/>
  <c r="Q125" i="6" s="1"/>
  <c r="P124" i="6"/>
  <c r="Q124" i="6" s="1"/>
  <c r="P123" i="6"/>
  <c r="Q123" i="6" s="1"/>
  <c r="P122" i="6"/>
  <c r="Q122" i="6" s="1"/>
  <c r="P121" i="6"/>
  <c r="Q121" i="6" s="1"/>
  <c r="P120" i="6"/>
  <c r="P119" i="6"/>
  <c r="P118" i="6"/>
  <c r="Q118" i="6" s="1"/>
  <c r="P117" i="6"/>
  <c r="Q117" i="6" s="1"/>
  <c r="P116" i="6"/>
  <c r="Q116" i="6" s="1"/>
  <c r="P115" i="6"/>
  <c r="Q115" i="6" s="1"/>
  <c r="P114" i="6"/>
  <c r="Q114" i="6" s="1"/>
  <c r="P113" i="6"/>
  <c r="Q113" i="6" s="1"/>
  <c r="P112" i="6"/>
  <c r="Q112" i="6" s="1"/>
  <c r="P111" i="6"/>
  <c r="P110" i="6"/>
  <c r="P109" i="6"/>
  <c r="Q109" i="6" s="1"/>
  <c r="P108" i="6"/>
  <c r="Q108" i="6" s="1"/>
  <c r="P107" i="6"/>
  <c r="Q107" i="6" s="1"/>
  <c r="P106" i="6"/>
  <c r="Q106" i="6" s="1"/>
  <c r="P105" i="6"/>
  <c r="Q105" i="6" s="1"/>
  <c r="P104" i="6"/>
  <c r="P103" i="6"/>
  <c r="Q103" i="6" s="1"/>
  <c r="P102" i="6"/>
  <c r="Q102" i="6" s="1"/>
  <c r="P101" i="6"/>
  <c r="Q101" i="6" s="1"/>
  <c r="P100" i="6"/>
  <c r="Q100" i="6" s="1"/>
  <c r="P99" i="6"/>
  <c r="Q99" i="6" s="1"/>
  <c r="P98" i="6"/>
  <c r="Q98" i="6" s="1"/>
  <c r="P97" i="6"/>
  <c r="Q97" i="6" s="1"/>
  <c r="P96" i="6"/>
  <c r="Q96" i="6" s="1"/>
  <c r="P95" i="6"/>
  <c r="Q95" i="6" s="1"/>
  <c r="P94" i="6"/>
  <c r="P93" i="6"/>
  <c r="Q93" i="6" s="1"/>
  <c r="P92" i="6"/>
  <c r="Q92" i="6" s="1"/>
  <c r="P91" i="6"/>
  <c r="Q91" i="6" s="1"/>
  <c r="P90" i="6"/>
  <c r="Q90" i="6" s="1"/>
  <c r="P89" i="6"/>
  <c r="Q89" i="6" s="1"/>
  <c r="P88" i="6"/>
  <c r="Q88" i="6" s="1"/>
  <c r="P87" i="6"/>
  <c r="P86" i="6"/>
  <c r="Q86" i="6" s="1"/>
  <c r="P85" i="6"/>
  <c r="Q85" i="6" s="1"/>
  <c r="P84" i="6"/>
  <c r="Q84" i="6" s="1"/>
  <c r="P83" i="6"/>
  <c r="Q83" i="6" s="1"/>
  <c r="P82" i="6"/>
  <c r="Q82" i="6" s="1"/>
  <c r="P81" i="6"/>
  <c r="Q81" i="6" s="1"/>
  <c r="P80" i="6"/>
  <c r="Q80" i="6" s="1"/>
  <c r="P79" i="6"/>
  <c r="P78" i="6"/>
  <c r="Q78" i="6" s="1"/>
  <c r="P77" i="6"/>
  <c r="Q77" i="6" s="1"/>
  <c r="P76" i="6"/>
  <c r="Q76" i="6" s="1"/>
  <c r="P75" i="6"/>
  <c r="Q75" i="6" s="1"/>
  <c r="P74" i="6"/>
  <c r="P73" i="6"/>
  <c r="Q73" i="6" s="1"/>
  <c r="P72" i="6"/>
  <c r="P71" i="6"/>
  <c r="P70" i="6"/>
  <c r="Q70" i="6" s="1"/>
  <c r="P69" i="6"/>
  <c r="Q69" i="6" s="1"/>
  <c r="P68" i="6"/>
  <c r="Q68" i="6" s="1"/>
  <c r="P66" i="6"/>
  <c r="Q66" i="6" s="1"/>
  <c r="P65" i="6"/>
  <c r="Q65" i="6" s="1"/>
  <c r="P63" i="6"/>
  <c r="Q63" i="6" s="1"/>
  <c r="P62" i="6"/>
  <c r="Q62" i="6" s="1"/>
  <c r="P61" i="6"/>
  <c r="Q61" i="6" s="1"/>
  <c r="P60" i="6"/>
  <c r="Q60" i="6" s="1"/>
  <c r="P59" i="6"/>
  <c r="Q59" i="6" s="1"/>
  <c r="P58" i="6"/>
  <c r="Q58" i="6" s="1"/>
  <c r="P57" i="6"/>
  <c r="Q57" i="6" s="1"/>
  <c r="P56" i="6"/>
  <c r="Q56" i="6" s="1"/>
  <c r="P55" i="6"/>
  <c r="Q55" i="6" s="1"/>
  <c r="P54" i="6"/>
  <c r="Q54" i="6" s="1"/>
  <c r="P53" i="6"/>
  <c r="Q53" i="6" s="1"/>
  <c r="P52" i="6"/>
  <c r="Q52" i="6" s="1"/>
  <c r="P51" i="6"/>
  <c r="Q51" i="6" s="1"/>
  <c r="P38" i="6"/>
  <c r="Q38" i="6" s="1"/>
  <c r="P39" i="6"/>
  <c r="Q39" i="6" s="1"/>
  <c r="P40" i="6"/>
  <c r="Q40" i="6" s="1"/>
  <c r="P41" i="6"/>
  <c r="Q41" i="6" s="1"/>
  <c r="P42" i="6"/>
  <c r="Q42" i="6" s="1"/>
  <c r="P43" i="6"/>
  <c r="P44" i="6"/>
  <c r="Q44" i="6" s="1"/>
  <c r="P45" i="6"/>
  <c r="Q45" i="6" s="1"/>
  <c r="P46" i="6"/>
  <c r="Q46" i="6" s="1"/>
  <c r="P47" i="6"/>
  <c r="Q47" i="6" s="1"/>
  <c r="P48" i="6"/>
  <c r="Q48" i="6" s="1"/>
  <c r="P49" i="6"/>
  <c r="Q49" i="6" s="1"/>
  <c r="P37" i="6"/>
  <c r="Q37" i="6" s="1"/>
  <c r="P35" i="6"/>
  <c r="Q35" i="6" s="1"/>
  <c r="P34" i="6"/>
  <c r="Q34" i="6" s="1"/>
  <c r="P33" i="6"/>
  <c r="Q33" i="6" s="1"/>
  <c r="P32" i="6"/>
  <c r="Q32" i="6" s="1"/>
  <c r="P31" i="6"/>
  <c r="Q31" i="6" s="1"/>
  <c r="P30" i="6"/>
  <c r="Q30" i="6" s="1"/>
  <c r="P29" i="6"/>
  <c r="Q29" i="6" s="1"/>
  <c r="P28" i="6"/>
  <c r="P27" i="6"/>
  <c r="P26" i="6"/>
  <c r="Q26" i="6" s="1"/>
  <c r="P25" i="6"/>
  <c r="Q25" i="6" s="1"/>
  <c r="P24" i="6"/>
  <c r="Q24" i="6" s="1"/>
  <c r="P23" i="6"/>
  <c r="Q23" i="6" s="1"/>
  <c r="P22" i="6"/>
  <c r="Q22" i="6" s="1"/>
  <c r="P21" i="6"/>
  <c r="Q21" i="6" s="1"/>
  <c r="P20" i="6"/>
  <c r="Q20" i="6" s="1"/>
  <c r="P19" i="6"/>
  <c r="P18" i="6"/>
  <c r="Q18" i="6" s="1"/>
  <c r="P17" i="6"/>
  <c r="Q17" i="6" s="1"/>
  <c r="P16" i="6"/>
  <c r="Q16" i="6" s="1"/>
  <c r="P15" i="6"/>
  <c r="Q15" i="6" s="1"/>
  <c r="P14" i="6"/>
  <c r="Q14" i="6" s="1"/>
  <c r="P13" i="6"/>
  <c r="Q13" i="6" s="1"/>
  <c r="P12" i="6"/>
  <c r="P11" i="6"/>
  <c r="Q11" i="6" s="1"/>
  <c r="P10" i="6"/>
  <c r="Q10" i="6" s="1"/>
  <c r="P9" i="6"/>
  <c r="Q9" i="6" s="1"/>
  <c r="P8" i="6"/>
  <c r="Q8" i="6" s="1"/>
  <c r="P7" i="6"/>
  <c r="Q7" i="6" s="1"/>
  <c r="P6" i="6"/>
  <c r="Q6" i="6" s="1"/>
  <c r="Q12" i="6"/>
  <c r="Q19" i="6"/>
  <c r="Q27" i="6"/>
  <c r="Q28" i="6"/>
  <c r="Q43" i="6"/>
  <c r="Q71" i="6"/>
  <c r="Q72" i="6"/>
  <c r="Q74" i="6"/>
  <c r="Q79" i="6"/>
  <c r="Q87" i="6"/>
  <c r="Q94" i="6"/>
  <c r="Q104" i="6"/>
  <c r="Q110" i="6"/>
  <c r="Q111" i="6"/>
  <c r="Q119" i="6"/>
  <c r="Q120" i="6"/>
  <c r="Q126" i="6"/>
  <c r="Q127" i="6"/>
  <c r="Q135" i="6"/>
  <c r="Q142" i="6"/>
  <c r="Q143" i="6"/>
  <c r="Q150" i="6"/>
  <c r="Q152" i="6"/>
  <c r="Q158" i="6"/>
  <c r="Q159" i="6"/>
  <c r="O1" i="6"/>
  <c r="K7" i="6"/>
  <c r="L7" i="6" s="1"/>
  <c r="K8" i="6"/>
  <c r="L8" i="6" s="1"/>
  <c r="K9" i="6"/>
  <c r="L9" i="6" s="1"/>
  <c r="K10" i="6"/>
  <c r="L10" i="6" s="1"/>
  <c r="K11" i="6"/>
  <c r="L11" i="6" s="1"/>
  <c r="K12" i="6"/>
  <c r="L12" i="6" s="1"/>
  <c r="K13" i="6"/>
  <c r="L13" i="6" s="1"/>
  <c r="K14" i="6"/>
  <c r="L14" i="6" s="1"/>
  <c r="K15" i="6"/>
  <c r="L15" i="6" s="1"/>
  <c r="K16" i="6"/>
  <c r="L16" i="6" s="1"/>
  <c r="K17" i="6"/>
  <c r="L17" i="6" s="1"/>
  <c r="K18" i="6"/>
  <c r="L18" i="6" s="1"/>
  <c r="K19" i="6"/>
  <c r="L19" i="6" s="1"/>
  <c r="K20" i="6"/>
  <c r="L20" i="6" s="1"/>
  <c r="K21" i="6"/>
  <c r="L21" i="6" s="1"/>
  <c r="K22" i="6"/>
  <c r="L22" i="6" s="1"/>
  <c r="K23" i="6"/>
  <c r="L23" i="6" s="1"/>
  <c r="K24" i="6"/>
  <c r="L24" i="6" s="1"/>
  <c r="K25" i="6"/>
  <c r="L25" i="6" s="1"/>
  <c r="K26" i="6"/>
  <c r="L26" i="6" s="1"/>
  <c r="K27" i="6"/>
  <c r="L27" i="6" s="1"/>
  <c r="K28" i="6"/>
  <c r="L28" i="6" s="1"/>
  <c r="K29" i="6"/>
  <c r="L29" i="6" s="1"/>
  <c r="K30" i="6"/>
  <c r="L30" i="6" s="1"/>
  <c r="K31" i="6"/>
  <c r="L31" i="6" s="1"/>
  <c r="K32" i="6"/>
  <c r="L32" i="6" s="1"/>
  <c r="K33" i="6"/>
  <c r="L33" i="6" s="1"/>
  <c r="K34" i="6"/>
  <c r="L34" i="6" s="1"/>
  <c r="K35" i="6"/>
  <c r="L35" i="6" s="1"/>
  <c r="K37" i="6"/>
  <c r="L37" i="6" s="1"/>
  <c r="K38" i="6"/>
  <c r="L38" i="6" s="1"/>
  <c r="K39" i="6"/>
  <c r="L39" i="6" s="1"/>
  <c r="K40" i="6"/>
  <c r="L40" i="6" s="1"/>
  <c r="K41" i="6"/>
  <c r="L41" i="6" s="1"/>
  <c r="K42" i="6"/>
  <c r="L42" i="6" s="1"/>
  <c r="K43" i="6"/>
  <c r="L43" i="6" s="1"/>
  <c r="K44" i="6"/>
  <c r="L44" i="6" s="1"/>
  <c r="K45" i="6"/>
  <c r="L45" i="6" s="1"/>
  <c r="K46" i="6"/>
  <c r="L46" i="6" s="1"/>
  <c r="K47" i="6"/>
  <c r="L47" i="6" s="1"/>
  <c r="K48" i="6"/>
  <c r="L48" i="6" s="1"/>
  <c r="K49" i="6"/>
  <c r="L49" i="6" s="1"/>
  <c r="K51" i="6"/>
  <c r="L51" i="6" s="1"/>
  <c r="K52" i="6"/>
  <c r="L52" i="6" s="1"/>
  <c r="K53" i="6"/>
  <c r="L53" i="6" s="1"/>
  <c r="K54" i="6"/>
  <c r="L54" i="6" s="1"/>
  <c r="K55" i="6"/>
  <c r="L55" i="6" s="1"/>
  <c r="K56" i="6"/>
  <c r="L56" i="6" s="1"/>
  <c r="K57" i="6"/>
  <c r="L57" i="6" s="1"/>
  <c r="K58" i="6"/>
  <c r="L58" i="6" s="1"/>
  <c r="K59" i="6"/>
  <c r="L59" i="6" s="1"/>
  <c r="K60" i="6"/>
  <c r="L60" i="6" s="1"/>
  <c r="K61" i="6"/>
  <c r="L61" i="6" s="1"/>
  <c r="K62" i="6"/>
  <c r="L62" i="6" s="1"/>
  <c r="K63" i="6"/>
  <c r="L63" i="6" s="1"/>
  <c r="K65" i="6"/>
  <c r="L65" i="6" s="1"/>
  <c r="M65" i="6" s="1"/>
  <c r="K66" i="6"/>
  <c r="L66" i="6" s="1"/>
  <c r="K68" i="6"/>
  <c r="L68" i="6" s="1"/>
  <c r="K69" i="6"/>
  <c r="L69" i="6" s="1"/>
  <c r="K70" i="6"/>
  <c r="L70" i="6" s="1"/>
  <c r="K71" i="6"/>
  <c r="L71" i="6" s="1"/>
  <c r="K72" i="6"/>
  <c r="L72" i="6" s="1"/>
  <c r="K73" i="6"/>
  <c r="L73" i="6" s="1"/>
  <c r="K74" i="6"/>
  <c r="L74" i="6" s="1"/>
  <c r="K75" i="6"/>
  <c r="L75" i="6" s="1"/>
  <c r="K76" i="6"/>
  <c r="L76" i="6" s="1"/>
  <c r="K77" i="6"/>
  <c r="L77" i="6" s="1"/>
  <c r="K78" i="6"/>
  <c r="L78" i="6" s="1"/>
  <c r="K79" i="6"/>
  <c r="L79" i="6" s="1"/>
  <c r="K80" i="6"/>
  <c r="L80" i="6" s="1"/>
  <c r="K81" i="6"/>
  <c r="L81" i="6" s="1"/>
  <c r="K82" i="6"/>
  <c r="L82" i="6" s="1"/>
  <c r="K83" i="6"/>
  <c r="L83" i="6" s="1"/>
  <c r="K84" i="6"/>
  <c r="L84" i="6" s="1"/>
  <c r="K85" i="6"/>
  <c r="L85" i="6" s="1"/>
  <c r="K86" i="6"/>
  <c r="L86" i="6" s="1"/>
  <c r="K87" i="6"/>
  <c r="L87" i="6" s="1"/>
  <c r="K88" i="6"/>
  <c r="L88" i="6" s="1"/>
  <c r="K89" i="6"/>
  <c r="L89" i="6" s="1"/>
  <c r="K90" i="6"/>
  <c r="L90" i="6" s="1"/>
  <c r="M90" i="6" s="1"/>
  <c r="K91" i="6"/>
  <c r="L91" i="6" s="1"/>
  <c r="K92" i="6"/>
  <c r="L92" i="6" s="1"/>
  <c r="K93" i="6"/>
  <c r="L93" i="6" s="1"/>
  <c r="K94" i="6"/>
  <c r="L94" i="6" s="1"/>
  <c r="K95" i="6"/>
  <c r="L95" i="6" s="1"/>
  <c r="K96" i="6"/>
  <c r="L96" i="6" s="1"/>
  <c r="K97" i="6"/>
  <c r="L97" i="6" s="1"/>
  <c r="K98" i="6"/>
  <c r="L98" i="6" s="1"/>
  <c r="K99" i="6"/>
  <c r="L99" i="6" s="1"/>
  <c r="K100" i="6"/>
  <c r="L100" i="6" s="1"/>
  <c r="K101" i="6"/>
  <c r="L101" i="6" s="1"/>
  <c r="K102" i="6"/>
  <c r="L102" i="6" s="1"/>
  <c r="K103" i="6"/>
  <c r="L103" i="6" s="1"/>
  <c r="K104" i="6"/>
  <c r="L104" i="6" s="1"/>
  <c r="K105" i="6"/>
  <c r="L105" i="6" s="1"/>
  <c r="K106" i="6"/>
  <c r="L106" i="6" s="1"/>
  <c r="K107" i="6"/>
  <c r="L107" i="6" s="1"/>
  <c r="K108" i="6"/>
  <c r="L108" i="6" s="1"/>
  <c r="K109" i="6"/>
  <c r="L109" i="6" s="1"/>
  <c r="K110" i="6"/>
  <c r="L110" i="6" s="1"/>
  <c r="K111" i="6"/>
  <c r="L111" i="6" s="1"/>
  <c r="K112" i="6"/>
  <c r="L112" i="6" s="1"/>
  <c r="K113" i="6"/>
  <c r="L113" i="6" s="1"/>
  <c r="K114" i="6"/>
  <c r="L114" i="6" s="1"/>
  <c r="M114" i="6" s="1"/>
  <c r="K115" i="6"/>
  <c r="L115" i="6" s="1"/>
  <c r="K116" i="6"/>
  <c r="L116" i="6" s="1"/>
  <c r="K117" i="6"/>
  <c r="L117" i="6" s="1"/>
  <c r="K118" i="6"/>
  <c r="L118" i="6" s="1"/>
  <c r="K119" i="6"/>
  <c r="L119" i="6" s="1"/>
  <c r="K120" i="6"/>
  <c r="L120" i="6" s="1"/>
  <c r="K121" i="6"/>
  <c r="L121" i="6" s="1"/>
  <c r="K122" i="6"/>
  <c r="L122" i="6" s="1"/>
  <c r="K123" i="6"/>
  <c r="L123" i="6" s="1"/>
  <c r="K124" i="6"/>
  <c r="L124" i="6" s="1"/>
  <c r="K125" i="6"/>
  <c r="L125" i="6" s="1"/>
  <c r="K126" i="6"/>
  <c r="L126" i="6" s="1"/>
  <c r="K127" i="6"/>
  <c r="L127" i="6" s="1"/>
  <c r="K128" i="6"/>
  <c r="L128" i="6" s="1"/>
  <c r="K129" i="6"/>
  <c r="L129" i="6" s="1"/>
  <c r="K130" i="6"/>
  <c r="L130" i="6" s="1"/>
  <c r="M130" i="6" s="1"/>
  <c r="K131" i="6"/>
  <c r="L131" i="6" s="1"/>
  <c r="K132" i="6"/>
  <c r="L132" i="6" s="1"/>
  <c r="K133" i="6"/>
  <c r="L133" i="6" s="1"/>
  <c r="K134" i="6"/>
  <c r="L134" i="6" s="1"/>
  <c r="K135" i="6"/>
  <c r="L135" i="6" s="1"/>
  <c r="K136" i="6"/>
  <c r="L136" i="6" s="1"/>
  <c r="K137" i="6"/>
  <c r="L137" i="6" s="1"/>
  <c r="K138" i="6"/>
  <c r="L138" i="6" s="1"/>
  <c r="K139" i="6"/>
  <c r="L139" i="6" s="1"/>
  <c r="K140" i="6"/>
  <c r="L140" i="6" s="1"/>
  <c r="K141" i="6"/>
  <c r="L141" i="6" s="1"/>
  <c r="K142" i="6"/>
  <c r="L142" i="6" s="1"/>
  <c r="K143" i="6"/>
  <c r="L143" i="6" s="1"/>
  <c r="K144" i="6"/>
  <c r="L144" i="6" s="1"/>
  <c r="K145" i="6"/>
  <c r="L145" i="6" s="1"/>
  <c r="K146" i="6"/>
  <c r="L146" i="6" s="1"/>
  <c r="K147" i="6"/>
  <c r="L147" i="6" s="1"/>
  <c r="K148" i="6"/>
  <c r="L148" i="6" s="1"/>
  <c r="K149" i="6"/>
  <c r="L149" i="6" s="1"/>
  <c r="K150" i="6"/>
  <c r="L150" i="6" s="1"/>
  <c r="K151" i="6"/>
  <c r="L151" i="6" s="1"/>
  <c r="K152" i="6"/>
  <c r="L152" i="6" s="1"/>
  <c r="K153" i="6"/>
  <c r="L153" i="6" s="1"/>
  <c r="K154" i="6"/>
  <c r="L154" i="6" s="1"/>
  <c r="M154" i="6" s="1"/>
  <c r="K155" i="6"/>
  <c r="L155" i="6" s="1"/>
  <c r="K156" i="6"/>
  <c r="L156" i="6" s="1"/>
  <c r="K157" i="6"/>
  <c r="L157" i="6" s="1"/>
  <c r="K158" i="6"/>
  <c r="L158" i="6" s="1"/>
  <c r="K159" i="6"/>
  <c r="L159" i="6" s="1"/>
  <c r="K160" i="6"/>
  <c r="L160" i="6" s="1"/>
  <c r="K6" i="6"/>
  <c r="L6" i="6" s="1"/>
  <c r="H7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7" i="6"/>
  <c r="H38" i="6"/>
  <c r="H39" i="6"/>
  <c r="H40" i="6"/>
  <c r="H41" i="6"/>
  <c r="H42" i="6"/>
  <c r="H43" i="6"/>
  <c r="H44" i="6"/>
  <c r="H45" i="6"/>
  <c r="H46" i="6"/>
  <c r="H47" i="6"/>
  <c r="H48" i="6"/>
  <c r="H49" i="6"/>
  <c r="H51" i="6"/>
  <c r="H52" i="6"/>
  <c r="H53" i="6"/>
  <c r="H54" i="6"/>
  <c r="H55" i="6"/>
  <c r="H56" i="6"/>
  <c r="H57" i="6"/>
  <c r="H58" i="6"/>
  <c r="H59" i="6"/>
  <c r="H60" i="6"/>
  <c r="H61" i="6"/>
  <c r="H62" i="6"/>
  <c r="H63" i="6"/>
  <c r="H65" i="6"/>
  <c r="H66" i="6"/>
  <c r="H68" i="6"/>
  <c r="H69" i="6"/>
  <c r="H70" i="6"/>
  <c r="H71" i="6"/>
  <c r="H72" i="6"/>
  <c r="H73" i="6"/>
  <c r="H74" i="6"/>
  <c r="H75" i="6"/>
  <c r="H76" i="6"/>
  <c r="H77" i="6"/>
  <c r="H78" i="6"/>
  <c r="H79" i="6"/>
  <c r="H80" i="6"/>
  <c r="H81" i="6"/>
  <c r="H82" i="6"/>
  <c r="H83" i="6"/>
  <c r="H84" i="6"/>
  <c r="H85" i="6"/>
  <c r="H86" i="6"/>
  <c r="H87" i="6"/>
  <c r="H88" i="6"/>
  <c r="H89" i="6"/>
  <c r="H90" i="6"/>
  <c r="H91" i="6"/>
  <c r="H92" i="6"/>
  <c r="H93" i="6"/>
  <c r="H94" i="6"/>
  <c r="H95" i="6"/>
  <c r="H96" i="6"/>
  <c r="H97" i="6"/>
  <c r="H98" i="6"/>
  <c r="H99" i="6"/>
  <c r="H100" i="6"/>
  <c r="H101" i="6"/>
  <c r="H102" i="6"/>
  <c r="H103" i="6"/>
  <c r="H104" i="6"/>
  <c r="H105" i="6"/>
  <c r="H106" i="6"/>
  <c r="H107" i="6"/>
  <c r="H108" i="6"/>
  <c r="H109" i="6"/>
  <c r="H110" i="6"/>
  <c r="H111" i="6"/>
  <c r="H112" i="6"/>
  <c r="H113" i="6"/>
  <c r="H114" i="6"/>
  <c r="H115" i="6"/>
  <c r="H116" i="6"/>
  <c r="H117" i="6"/>
  <c r="H118" i="6"/>
  <c r="H119" i="6"/>
  <c r="H120" i="6"/>
  <c r="H121" i="6"/>
  <c r="H122" i="6"/>
  <c r="H123" i="6"/>
  <c r="H124" i="6"/>
  <c r="H125" i="6"/>
  <c r="H126" i="6"/>
  <c r="H127" i="6"/>
  <c r="H128" i="6"/>
  <c r="H129" i="6"/>
  <c r="H130" i="6"/>
  <c r="H131" i="6"/>
  <c r="H132" i="6"/>
  <c r="H133" i="6"/>
  <c r="H134" i="6"/>
  <c r="H135" i="6"/>
  <c r="H136" i="6"/>
  <c r="H137" i="6"/>
  <c r="H138" i="6"/>
  <c r="H139" i="6"/>
  <c r="H140" i="6"/>
  <c r="H141" i="6"/>
  <c r="H142" i="6"/>
  <c r="H143" i="6"/>
  <c r="H144" i="6"/>
  <c r="H145" i="6"/>
  <c r="H146" i="6"/>
  <c r="H147" i="6"/>
  <c r="H148" i="6"/>
  <c r="H149" i="6"/>
  <c r="H150" i="6"/>
  <c r="H151" i="6"/>
  <c r="H152" i="6"/>
  <c r="H153" i="6"/>
  <c r="H154" i="6"/>
  <c r="H155" i="6"/>
  <c r="H156" i="6"/>
  <c r="H157" i="6"/>
  <c r="H158" i="6"/>
  <c r="H159" i="6"/>
  <c r="H160" i="6"/>
  <c r="M158" i="6" l="1"/>
  <c r="M150" i="6"/>
  <c r="M142" i="6"/>
  <c r="M134" i="6"/>
  <c r="M126" i="6"/>
  <c r="M118" i="6"/>
  <c r="M110" i="6"/>
  <c r="M102" i="6"/>
  <c r="M94" i="6"/>
  <c r="M86" i="6"/>
  <c r="M78" i="6"/>
  <c r="M70" i="6"/>
  <c r="M60" i="6"/>
  <c r="M52" i="6"/>
  <c r="M43" i="6"/>
  <c r="M34" i="6"/>
  <c r="M26" i="6"/>
  <c r="M18" i="6"/>
  <c r="M10" i="6"/>
  <c r="R63" i="6"/>
  <c r="M153" i="6"/>
  <c r="M145" i="6"/>
  <c r="M137" i="6"/>
  <c r="M129" i="6"/>
  <c r="M121" i="6"/>
  <c r="M113" i="6"/>
  <c r="M105" i="6"/>
  <c r="M97" i="6"/>
  <c r="M89" i="6"/>
  <c r="M81" i="6"/>
  <c r="M73" i="6"/>
  <c r="M63" i="6"/>
  <c r="M55" i="6"/>
  <c r="M46" i="6"/>
  <c r="M38" i="6"/>
  <c r="M29" i="6"/>
  <c r="M21" i="6"/>
  <c r="M13" i="6"/>
  <c r="M155" i="6"/>
  <c r="M139" i="6"/>
  <c r="M115" i="6"/>
  <c r="M91" i="6"/>
  <c r="R27" i="6"/>
  <c r="R145" i="6"/>
  <c r="R127" i="6"/>
  <c r="R47" i="6"/>
  <c r="R46" i="6"/>
  <c r="S46" i="6" s="1"/>
  <c r="R38" i="6"/>
  <c r="S38" i="6" s="1"/>
  <c r="R9" i="6"/>
  <c r="R17" i="6"/>
  <c r="R25" i="6"/>
  <c r="R33" i="6"/>
  <c r="R51" i="6"/>
  <c r="R59" i="6"/>
  <c r="R69" i="6"/>
  <c r="R77" i="6"/>
  <c r="R39" i="6"/>
  <c r="R86" i="6"/>
  <c r="S86" i="6" s="1"/>
  <c r="R7" i="6"/>
  <c r="R31" i="6"/>
  <c r="R66" i="6"/>
  <c r="R91" i="6"/>
  <c r="S91" i="6" s="1"/>
  <c r="R123" i="6"/>
  <c r="R155" i="6"/>
  <c r="S155" i="6" s="1"/>
  <c r="R24" i="6"/>
  <c r="R76" i="6"/>
  <c r="R108" i="6"/>
  <c r="R156" i="6"/>
  <c r="M140" i="6"/>
  <c r="M100" i="6"/>
  <c r="S100" i="6" s="1"/>
  <c r="M32" i="6"/>
  <c r="R129" i="6"/>
  <c r="S129" i="6" s="1"/>
  <c r="R55" i="6"/>
  <c r="S55" i="6" s="1"/>
  <c r="R13" i="6"/>
  <c r="R21" i="6"/>
  <c r="R29" i="6"/>
  <c r="S29" i="6" s="1"/>
  <c r="R81" i="6"/>
  <c r="R97" i="6"/>
  <c r="S97" i="6" s="1"/>
  <c r="R113" i="6"/>
  <c r="S113" i="6" s="1"/>
  <c r="R121" i="6"/>
  <c r="S121" i="6" s="1"/>
  <c r="M116" i="6"/>
  <c r="R75" i="6"/>
  <c r="R107" i="6"/>
  <c r="R139" i="6"/>
  <c r="R84" i="6"/>
  <c r="R116" i="6"/>
  <c r="R148" i="6"/>
  <c r="R101" i="6"/>
  <c r="R125" i="6"/>
  <c r="R141" i="6"/>
  <c r="M159" i="6"/>
  <c r="M151" i="6"/>
  <c r="M135" i="6"/>
  <c r="M127" i="6"/>
  <c r="S127" i="6" s="1"/>
  <c r="M119" i="6"/>
  <c r="M111" i="6"/>
  <c r="M103" i="6"/>
  <c r="M95" i="6"/>
  <c r="M87" i="6"/>
  <c r="M11" i="6"/>
  <c r="R104" i="6"/>
  <c r="R23" i="6"/>
  <c r="R57" i="6"/>
  <c r="R99" i="6"/>
  <c r="R131" i="6"/>
  <c r="R16" i="6"/>
  <c r="R58" i="6"/>
  <c r="R92" i="6"/>
  <c r="R124" i="6"/>
  <c r="R140" i="6"/>
  <c r="R93" i="6"/>
  <c r="R117" i="6"/>
  <c r="R157" i="6"/>
  <c r="R15" i="6"/>
  <c r="R83" i="6"/>
  <c r="R115" i="6"/>
  <c r="S115" i="6" s="1"/>
  <c r="R147" i="6"/>
  <c r="R8" i="6"/>
  <c r="R32" i="6"/>
  <c r="R68" i="6"/>
  <c r="R100" i="6"/>
  <c r="R132" i="6"/>
  <c r="R85" i="6"/>
  <c r="R109" i="6"/>
  <c r="R133" i="6"/>
  <c r="R149" i="6"/>
  <c r="S149" i="6" s="1"/>
  <c r="R158" i="6"/>
  <c r="S158" i="6" s="1"/>
  <c r="M157" i="6"/>
  <c r="M149" i="6"/>
  <c r="M141" i="6"/>
  <c r="S141" i="6" s="1"/>
  <c r="M133" i="6"/>
  <c r="M125" i="6"/>
  <c r="M117" i="6"/>
  <c r="M109" i="6"/>
  <c r="M101" i="6"/>
  <c r="M93" i="6"/>
  <c r="S93" i="6" s="1"/>
  <c r="M85" i="6"/>
  <c r="M77" i="6"/>
  <c r="M69" i="6"/>
  <c r="M59" i="6"/>
  <c r="M51" i="6"/>
  <c r="S51" i="6" s="1"/>
  <c r="M42" i="6"/>
  <c r="M33" i="6"/>
  <c r="M25" i="6"/>
  <c r="M17" i="6"/>
  <c r="M9" i="6"/>
  <c r="R62" i="6"/>
  <c r="R136" i="6"/>
  <c r="R160" i="6"/>
  <c r="S145" i="6"/>
  <c r="R152" i="6"/>
  <c r="R110" i="6"/>
  <c r="S110" i="6" s="1"/>
  <c r="M160" i="6"/>
  <c r="M152" i="6"/>
  <c r="M144" i="6"/>
  <c r="M136" i="6"/>
  <c r="S136" i="6" s="1"/>
  <c r="M128" i="6"/>
  <c r="S128" i="6" s="1"/>
  <c r="M120" i="6"/>
  <c r="M112" i="6"/>
  <c r="M104" i="6"/>
  <c r="R95" i="6"/>
  <c r="M156" i="6"/>
  <c r="M148" i="6"/>
  <c r="M132" i="6"/>
  <c r="S132" i="6" s="1"/>
  <c r="M124" i="6"/>
  <c r="S124" i="6" s="1"/>
  <c r="M108" i="6"/>
  <c r="M76" i="6"/>
  <c r="M49" i="6"/>
  <c r="M16" i="6"/>
  <c r="R128" i="6"/>
  <c r="R134" i="6"/>
  <c r="M143" i="6"/>
  <c r="R94" i="6"/>
  <c r="S94" i="6" s="1"/>
  <c r="M147" i="6"/>
  <c r="M131" i="6"/>
  <c r="M123" i="6"/>
  <c r="M107" i="6"/>
  <c r="M75" i="6"/>
  <c r="M48" i="6"/>
  <c r="M31" i="6"/>
  <c r="S31" i="6" s="1"/>
  <c r="R98" i="6"/>
  <c r="S98" i="6" s="1"/>
  <c r="R120" i="6"/>
  <c r="S120" i="6" s="1"/>
  <c r="M146" i="6"/>
  <c r="M138" i="6"/>
  <c r="M122" i="6"/>
  <c r="M106" i="6"/>
  <c r="M98" i="6"/>
  <c r="M82" i="6"/>
  <c r="M74" i="6"/>
  <c r="M56" i="6"/>
  <c r="M47" i="6"/>
  <c r="M39" i="6"/>
  <c r="M30" i="6"/>
  <c r="M22" i="6"/>
  <c r="M14" i="6"/>
  <c r="M15" i="6"/>
  <c r="S15" i="6" s="1"/>
  <c r="R126" i="6"/>
  <c r="S126" i="6" s="1"/>
  <c r="R112" i="6"/>
  <c r="R144" i="6"/>
  <c r="R72" i="6"/>
  <c r="R20" i="6"/>
  <c r="M96" i="6"/>
  <c r="M88" i="6"/>
  <c r="M80" i="6"/>
  <c r="M72" i="6"/>
  <c r="M62" i="6"/>
  <c r="S62" i="6" s="1"/>
  <c r="M54" i="6"/>
  <c r="M45" i="6"/>
  <c r="M37" i="6"/>
  <c r="M28" i="6"/>
  <c r="M20" i="6"/>
  <c r="M12" i="6"/>
  <c r="R54" i="6"/>
  <c r="R10" i="6"/>
  <c r="S10" i="6" s="1"/>
  <c r="R37" i="6"/>
  <c r="M92" i="6"/>
  <c r="M84" i="6"/>
  <c r="M68" i="6"/>
  <c r="M58" i="6"/>
  <c r="M41" i="6"/>
  <c r="M24" i="6"/>
  <c r="S24" i="6" s="1"/>
  <c r="M8" i="6"/>
  <c r="R96" i="6"/>
  <c r="S63" i="6"/>
  <c r="R18" i="6"/>
  <c r="S18" i="6" s="1"/>
  <c r="R45" i="6"/>
  <c r="M99" i="6"/>
  <c r="M83" i="6"/>
  <c r="M66" i="6"/>
  <c r="S66" i="6" s="1"/>
  <c r="M57" i="6"/>
  <c r="M40" i="6"/>
  <c r="M23" i="6"/>
  <c r="M7" i="6"/>
  <c r="R30" i="6"/>
  <c r="R88" i="6"/>
  <c r="S88" i="6" s="1"/>
  <c r="R28" i="6"/>
  <c r="S28" i="6" s="1"/>
  <c r="R12" i="6"/>
  <c r="R80" i="6"/>
  <c r="R111" i="6"/>
  <c r="R11" i="6"/>
  <c r="M53" i="6"/>
  <c r="R142" i="6"/>
  <c r="S142" i="6" s="1"/>
  <c r="R118" i="6"/>
  <c r="R61" i="6"/>
  <c r="R34" i="6"/>
  <c r="S34" i="6" s="1"/>
  <c r="M79" i="6"/>
  <c r="M35" i="6"/>
  <c r="M19" i="6"/>
  <c r="R153" i="6"/>
  <c r="R103" i="6"/>
  <c r="R89" i="6"/>
  <c r="R74" i="6"/>
  <c r="R19" i="6"/>
  <c r="S156" i="6"/>
  <c r="R71" i="6"/>
  <c r="M44" i="6"/>
  <c r="M27" i="6"/>
  <c r="R135" i="6"/>
  <c r="R44" i="6"/>
  <c r="R102" i="6"/>
  <c r="S102" i="6" s="1"/>
  <c r="S58" i="6"/>
  <c r="M71" i="6"/>
  <c r="R159" i="6"/>
  <c r="S159" i="6" s="1"/>
  <c r="R22" i="6"/>
  <c r="R35" i="6"/>
  <c r="R53" i="6"/>
  <c r="M61" i="6"/>
  <c r="R151" i="6"/>
  <c r="R87" i="6"/>
  <c r="S87" i="6" s="1"/>
  <c r="R150" i="6"/>
  <c r="S150" i="6" s="1"/>
  <c r="R143" i="6"/>
  <c r="R130" i="6"/>
  <c r="S130" i="6" s="1"/>
  <c r="R119" i="6"/>
  <c r="R79" i="6"/>
  <c r="R26" i="6"/>
  <c r="S26" i="6" s="1"/>
  <c r="R14" i="6"/>
  <c r="R49" i="6"/>
  <c r="R41" i="6"/>
  <c r="R154" i="6"/>
  <c r="S154" i="6" s="1"/>
  <c r="R122" i="6"/>
  <c r="S122" i="6" s="1"/>
  <c r="R90" i="6"/>
  <c r="S90" i="6" s="1"/>
  <c r="R65" i="6"/>
  <c r="S65" i="6" s="1"/>
  <c r="R48" i="6"/>
  <c r="R40" i="6"/>
  <c r="R56" i="6"/>
  <c r="R138" i="6"/>
  <c r="R106" i="6"/>
  <c r="S106" i="6" s="1"/>
  <c r="R73" i="6"/>
  <c r="S73" i="6" s="1"/>
  <c r="R43" i="6"/>
  <c r="S43" i="6" s="1"/>
  <c r="R52" i="6"/>
  <c r="R60" i="6"/>
  <c r="R70" i="6"/>
  <c r="S70" i="6" s="1"/>
  <c r="R78" i="6"/>
  <c r="S78" i="6" s="1"/>
  <c r="R137" i="6"/>
  <c r="R105" i="6"/>
  <c r="S105" i="6" s="1"/>
  <c r="R146" i="6"/>
  <c r="R114" i="6"/>
  <c r="S114" i="6" s="1"/>
  <c r="R82" i="6"/>
  <c r="R42" i="6"/>
  <c r="H6" i="6"/>
  <c r="R6" i="6" s="1"/>
  <c r="Z3" i="6"/>
  <c r="X3" i="6"/>
  <c r="Z2" i="6"/>
  <c r="X2" i="6"/>
  <c r="S81" i="6" l="1"/>
  <c r="S118" i="6"/>
  <c r="S134" i="6"/>
  <c r="S60" i="6"/>
  <c r="S52" i="6"/>
  <c r="S89" i="6"/>
  <c r="S21" i="6"/>
  <c r="S135" i="6"/>
  <c r="S75" i="6"/>
  <c r="S13" i="6"/>
  <c r="S27" i="6"/>
  <c r="S153" i="6"/>
  <c r="S37" i="6"/>
  <c r="S95" i="6"/>
  <c r="S85" i="6"/>
  <c r="S137" i="6"/>
  <c r="S117" i="6"/>
  <c r="S83" i="6"/>
  <c r="S59" i="6"/>
  <c r="S139" i="6"/>
  <c r="S25" i="6"/>
  <c r="S157" i="6"/>
  <c r="S146" i="6"/>
  <c r="S112" i="6"/>
  <c r="S108" i="6"/>
  <c r="S33" i="6"/>
  <c r="S101" i="6"/>
  <c r="S148" i="6"/>
  <c r="S140" i="6"/>
  <c r="S30" i="6"/>
  <c r="S96" i="6"/>
  <c r="S69" i="6"/>
  <c r="S160" i="6"/>
  <c r="S39" i="6"/>
  <c r="S123" i="6"/>
  <c r="S104" i="6"/>
  <c r="S9" i="6"/>
  <c r="S77" i="6"/>
  <c r="S119" i="6"/>
  <c r="S57" i="6"/>
  <c r="S8" i="6"/>
  <c r="S47" i="6"/>
  <c r="S131" i="6"/>
  <c r="S76" i="6"/>
  <c r="S17" i="6"/>
  <c r="S42" i="6"/>
  <c r="S68" i="6"/>
  <c r="S116" i="6"/>
  <c r="S32" i="6"/>
  <c r="S99" i="6"/>
  <c r="S111" i="6"/>
  <c r="S7" i="6"/>
  <c r="S125" i="6"/>
  <c r="S109" i="6"/>
  <c r="S84" i="6"/>
  <c r="S133" i="6"/>
  <c r="S151" i="6"/>
  <c r="S11" i="6"/>
  <c r="S74" i="6"/>
  <c r="S14" i="6"/>
  <c r="S23" i="6"/>
  <c r="S92" i="6"/>
  <c r="S48" i="6"/>
  <c r="S103" i="6"/>
  <c r="S72" i="6"/>
  <c r="S107" i="6"/>
  <c r="S16" i="6"/>
  <c r="S54" i="6"/>
  <c r="S147" i="6"/>
  <c r="S71" i="6"/>
  <c r="S152" i="6"/>
  <c r="S138" i="6"/>
  <c r="S20" i="6"/>
  <c r="S41" i="6"/>
  <c r="S143" i="6"/>
  <c r="S80" i="6"/>
  <c r="S82" i="6"/>
  <c r="S56" i="6"/>
  <c r="S49" i="6"/>
  <c r="S22" i="6"/>
  <c r="S144" i="6"/>
  <c r="S45" i="6"/>
  <c r="S53" i="6"/>
  <c r="S61" i="6"/>
  <c r="S40" i="6"/>
  <c r="S35" i="6"/>
  <c r="S12" i="6"/>
  <c r="S44" i="6"/>
  <c r="S19" i="6"/>
  <c r="S79" i="6"/>
  <c r="M6" i="6"/>
  <c r="S6" i="6" s="1"/>
</calcChain>
</file>

<file path=xl/sharedStrings.xml><?xml version="1.0" encoding="utf-8"?>
<sst xmlns="http://schemas.openxmlformats.org/spreadsheetml/2006/main" count="577" uniqueCount="332">
  <si>
    <t>Boat Name</t>
  </si>
  <si>
    <t>L</t>
  </si>
  <si>
    <t>A main</t>
  </si>
  <si>
    <t>A genoa</t>
  </si>
  <si>
    <t>A sym</t>
  </si>
  <si>
    <t>A asym</t>
  </si>
  <si>
    <t>Class</t>
  </si>
  <si>
    <t>SA up</t>
  </si>
  <si>
    <t>SA dn</t>
  </si>
  <si>
    <t>DLR</t>
  </si>
  <si>
    <t>SAupDSP</t>
  </si>
  <si>
    <t>SAdnDSP</t>
  </si>
  <si>
    <t>Cert</t>
  </si>
  <si>
    <t>DSPM</t>
  </si>
  <si>
    <t>J120 (MOD)</t>
  </si>
  <si>
    <t>ACTAEA</t>
  </si>
  <si>
    <t>BER40 (MOD)</t>
  </si>
  <si>
    <t>AIRBORNE IV</t>
  </si>
  <si>
    <t>BNT50</t>
  </si>
  <si>
    <t>AKELA III</t>
  </si>
  <si>
    <t>SWN432SD</t>
  </si>
  <si>
    <t>ALIBI</t>
  </si>
  <si>
    <t>J120</t>
  </si>
  <si>
    <t>ANGEL</t>
  </si>
  <si>
    <t>GERMANISH LLOYD</t>
  </si>
  <si>
    <t>ARROWHEAD</t>
  </si>
  <si>
    <t>J42</t>
  </si>
  <si>
    <t>AURELIUS</t>
  </si>
  <si>
    <t>BESTEVAER 76</t>
  </si>
  <si>
    <t>AURORA</t>
  </si>
  <si>
    <t>TAR41 (MOD)</t>
  </si>
  <si>
    <t>AVENIR</t>
  </si>
  <si>
    <t>C&amp;C41</t>
  </si>
  <si>
    <t>AVRA</t>
  </si>
  <si>
    <t>J120 MOD</t>
  </si>
  <si>
    <t>BACCHANAL</t>
  </si>
  <si>
    <t>J133</t>
  </si>
  <si>
    <t>BACCI</t>
  </si>
  <si>
    <t>SWN53 (MOD)</t>
  </si>
  <si>
    <t>BANDANA</t>
  </si>
  <si>
    <t>SWN47</t>
  </si>
  <si>
    <t>BARLEYCORN</t>
  </si>
  <si>
    <t>NY42 OD</t>
  </si>
  <si>
    <t>BARRA</t>
  </si>
  <si>
    <t>MRS486</t>
  </si>
  <si>
    <t>BEAGLE</t>
  </si>
  <si>
    <t>J442</t>
  </si>
  <si>
    <t>BELLA MENTE</t>
  </si>
  <si>
    <t>J/V 72</t>
  </si>
  <si>
    <t>BELLE AURORE</t>
  </si>
  <si>
    <t>CAL40</t>
  </si>
  <si>
    <t>BLACK WATCH</t>
  </si>
  <si>
    <t>none</t>
  </si>
  <si>
    <t>BLUE</t>
  </si>
  <si>
    <t>C&amp;C51</t>
  </si>
  <si>
    <t>BOMBARDINO</t>
  </si>
  <si>
    <t>SNC52</t>
  </si>
  <si>
    <t>BRETWALDA 3</t>
  </si>
  <si>
    <t>ROG46</t>
  </si>
  <si>
    <t>BRIGAND</t>
  </si>
  <si>
    <t>CALUSA</t>
  </si>
  <si>
    <t>SAB386 SD</t>
  </si>
  <si>
    <t>CANNONBALL</t>
  </si>
  <si>
    <t>SWN68</t>
  </si>
  <si>
    <t>CAPPELLA</t>
  </si>
  <si>
    <t>SAB452</t>
  </si>
  <si>
    <t>CARINA</t>
  </si>
  <si>
    <t>CHARLIE V</t>
  </si>
  <si>
    <t>CHASSEUR</t>
  </si>
  <si>
    <t>LHB54CB (MOD)</t>
  </si>
  <si>
    <t>CHOUCAS</t>
  </si>
  <si>
    <t>JNU36 SF</t>
  </si>
  <si>
    <t>CHRISTOPHER DRAGON</t>
  </si>
  <si>
    <t>J122</t>
  </si>
  <si>
    <t>CLEM</t>
  </si>
  <si>
    <t>Swan 56-5</t>
  </si>
  <si>
    <t>CONTINGENCY</t>
  </si>
  <si>
    <t>OYS 53</t>
  </si>
  <si>
    <t>CONVICTION</t>
  </si>
  <si>
    <t>T/PAC 52</t>
  </si>
  <si>
    <t>CONVICTUS MAXIMUS</t>
  </si>
  <si>
    <t>CRACKERJACK</t>
  </si>
  <si>
    <t>CAM40</t>
  </si>
  <si>
    <t>CYBELE</t>
  </si>
  <si>
    <t>IMX45</t>
  </si>
  <si>
    <t>CYGNETTE</t>
  </si>
  <si>
    <t>SWN441 (MOD)</t>
  </si>
  <si>
    <t>DAWN STAR</t>
  </si>
  <si>
    <t>BLT46</t>
  </si>
  <si>
    <t>DECISION</t>
  </si>
  <si>
    <t>CRK HP40</t>
  </si>
  <si>
    <t>DEFIANCE</t>
  </si>
  <si>
    <t>SWN56 SD (MOD)</t>
  </si>
  <si>
    <t>NAVY44II</t>
  </si>
  <si>
    <t>DOGSLED</t>
  </si>
  <si>
    <t>DONNYBROOK</t>
  </si>
  <si>
    <t>DORADE</t>
  </si>
  <si>
    <t>S&amp;S 52 YAWL</t>
  </si>
  <si>
    <t>DRAGON</t>
  </si>
  <si>
    <t>CLASS 40</t>
  </si>
  <si>
    <t>DRAGONFLY</t>
  </si>
  <si>
    <t>J130</t>
  </si>
  <si>
    <t>DREAMCATCHER</t>
  </si>
  <si>
    <t>SWN48</t>
  </si>
  <si>
    <t>FEARLESS</t>
  </si>
  <si>
    <t>FRR395</t>
  </si>
  <si>
    <t>FINESSE</t>
  </si>
  <si>
    <t>FLYING LADY</t>
  </si>
  <si>
    <t>SWN46</t>
  </si>
  <si>
    <t>GLIDE</t>
  </si>
  <si>
    <t>GLORY</t>
  </si>
  <si>
    <t>TAR 4700</t>
  </si>
  <si>
    <t>GOLD DIGGER II</t>
  </si>
  <si>
    <t>J44</t>
  </si>
  <si>
    <t>GRACE</t>
  </si>
  <si>
    <t>BNT407FR SD</t>
  </si>
  <si>
    <t>GRACIE</t>
  </si>
  <si>
    <t>GREAT SCOT</t>
  </si>
  <si>
    <t>J35</t>
  </si>
  <si>
    <t>GREY GHOST</t>
  </si>
  <si>
    <t>GRUNDOON</t>
  </si>
  <si>
    <t>COL50</t>
  </si>
  <si>
    <t>HAERLEM</t>
  </si>
  <si>
    <t>SWN55</t>
  </si>
  <si>
    <t>HAKUNA MATATA</t>
  </si>
  <si>
    <t>CAL39</t>
  </si>
  <si>
    <t>HIRO MARU</t>
  </si>
  <si>
    <t>SWN43</t>
  </si>
  <si>
    <t>ILLUSION</t>
  </si>
  <si>
    <t>GRS 45</t>
  </si>
  <si>
    <t>INISHARON</t>
  </si>
  <si>
    <t>F&amp;C44</t>
  </si>
  <si>
    <t>INVICTUS</t>
  </si>
  <si>
    <t>ISLA</t>
  </si>
  <si>
    <t>NY32</t>
  </si>
  <si>
    <t>ISOLA</t>
  </si>
  <si>
    <t>BLT52SD</t>
  </si>
  <si>
    <t>JACKKNIFE</t>
  </si>
  <si>
    <t>JACQUELINE IV</t>
  </si>
  <si>
    <t>HSW42 (MOD)</t>
  </si>
  <si>
    <t>KANGAROO</t>
  </si>
  <si>
    <t>SAB425 WK</t>
  </si>
  <si>
    <t>KIVA</t>
  </si>
  <si>
    <t>HNK51CB (MOD)</t>
  </si>
  <si>
    <t>KODIAK</t>
  </si>
  <si>
    <t>R/P 66</t>
  </si>
  <si>
    <t>LADY B</t>
  </si>
  <si>
    <t>SWAN 62 FD</t>
  </si>
  <si>
    <t>LAPIN</t>
  </si>
  <si>
    <t>BNT407FR</t>
  </si>
  <si>
    <t>LIBERTY CALL</t>
  </si>
  <si>
    <t>LILLA</t>
  </si>
  <si>
    <t>LINDY</t>
  </si>
  <si>
    <t>LIR</t>
  </si>
  <si>
    <t>SWN45</t>
  </si>
  <si>
    <t>LORA ANN</t>
  </si>
  <si>
    <t>EXP37 (MOD)</t>
  </si>
  <si>
    <t>MAGIC</t>
  </si>
  <si>
    <t>MATADOR</t>
  </si>
  <si>
    <t>MEANIE</t>
  </si>
  <si>
    <t>SCR52</t>
  </si>
  <si>
    <t>MIREILLE</t>
  </si>
  <si>
    <t>MISCHIEVOUS</t>
  </si>
  <si>
    <t>MISTY</t>
  </si>
  <si>
    <t>J40WK</t>
  </si>
  <si>
    <t>MOLTO BENE</t>
  </si>
  <si>
    <t>BNT42IK</t>
  </si>
  <si>
    <t>MOONDANCE</t>
  </si>
  <si>
    <t>SWN56 SD</t>
  </si>
  <si>
    <t>MOONSHINE</t>
  </si>
  <si>
    <t>TAR4100</t>
  </si>
  <si>
    <t>MORGAN OF MARIETTA</t>
  </si>
  <si>
    <t>CTN42</t>
  </si>
  <si>
    <t>MORPHEUS</t>
  </si>
  <si>
    <t>SCHUMACHER 50</t>
  </si>
  <si>
    <t>MUSICA</t>
  </si>
  <si>
    <t>AERODYNE 38</t>
  </si>
  <si>
    <t>NASTY MEDICINE</t>
  </si>
  <si>
    <t>NEXT BOAT</t>
  </si>
  <si>
    <t>MRS45MOD</t>
  </si>
  <si>
    <t>NICOLE</t>
  </si>
  <si>
    <t>OAKCLIFF KER 11.3</t>
  </si>
  <si>
    <t>KER 11.3</t>
  </si>
  <si>
    <t>OCEAN WANDERER I</t>
  </si>
  <si>
    <t>MONT43</t>
  </si>
  <si>
    <t>ODYSSEY</t>
  </si>
  <si>
    <t>OLD SCHOOL</t>
  </si>
  <si>
    <t>PALADIN</t>
  </si>
  <si>
    <t>PASSION 4C</t>
  </si>
  <si>
    <t>TURNER56</t>
  </si>
  <si>
    <t>PATRIOT</t>
  </si>
  <si>
    <t>PILGRIM</t>
  </si>
  <si>
    <t>ALD44</t>
  </si>
  <si>
    <t>POESKE</t>
  </si>
  <si>
    <t>BNT42LK</t>
  </si>
  <si>
    <t>PTARMIGAN</t>
  </si>
  <si>
    <t>KER 43</t>
  </si>
  <si>
    <t>QUEST</t>
  </si>
  <si>
    <t>RAGANA</t>
  </si>
  <si>
    <t>CPFR38</t>
  </si>
  <si>
    <t>RAMBLER</t>
  </si>
  <si>
    <t>RP 90</t>
  </si>
  <si>
    <t>REGATTA</t>
  </si>
  <si>
    <t>RELATIVITY</t>
  </si>
  <si>
    <t>First 53 F5 (SD)</t>
  </si>
  <si>
    <t>RESOLUTE</t>
  </si>
  <si>
    <t>RIMA 2</t>
  </si>
  <si>
    <t>R/P 55</t>
  </si>
  <si>
    <t>ROCKET J. SQUIRELL</t>
  </si>
  <si>
    <t>SWN39</t>
  </si>
  <si>
    <t>ROCKET SCIENCE</t>
  </si>
  <si>
    <t>RUNAWAY</t>
  </si>
  <si>
    <t>SAILOR BANDIDO</t>
  </si>
  <si>
    <t>QST33</t>
  </si>
  <si>
    <t>SEABISCUIT</t>
  </si>
  <si>
    <t>J46SD</t>
  </si>
  <si>
    <t>SELKIE</t>
  </si>
  <si>
    <t>McC &amp; RHODES 38</t>
  </si>
  <si>
    <t>SHINDIG</t>
  </si>
  <si>
    <t>PSN392CB</t>
  </si>
  <si>
    <t>SHINNECOCK</t>
  </si>
  <si>
    <t>SHOCKWAVE</t>
  </si>
  <si>
    <t>R/P 72</t>
  </si>
  <si>
    <t>SINN FEIN</t>
  </si>
  <si>
    <t>SKY</t>
  </si>
  <si>
    <t>SWN53</t>
  </si>
  <si>
    <t>SLIDE RULE</t>
  </si>
  <si>
    <t>BNT447FR SD</t>
  </si>
  <si>
    <t>SNOW LION</t>
  </si>
  <si>
    <t>KER50</t>
  </si>
  <si>
    <t>STAMPEDE</t>
  </si>
  <si>
    <t>STARK RAVING MAD</t>
  </si>
  <si>
    <t>SWN601</t>
  </si>
  <si>
    <t>STORMY PETREL</t>
  </si>
  <si>
    <t>LDRSHP 44</t>
  </si>
  <si>
    <t>SWIFT</t>
  </si>
  <si>
    <t>NAVY44</t>
  </si>
  <si>
    <t>TEMPTRESS</t>
  </si>
  <si>
    <t>IMX45 (MOD)</t>
  </si>
  <si>
    <t>TOOTHFACE</t>
  </si>
  <si>
    <t>AKIL CLASS40</t>
  </si>
  <si>
    <t>TRIPLE LINDY</t>
  </si>
  <si>
    <t>SWN44MKII</t>
  </si>
  <si>
    <t>UXORIOUS IV</t>
  </si>
  <si>
    <t>VAMP</t>
  </si>
  <si>
    <t>WANDRIAN</t>
  </si>
  <si>
    <t>WAZIMO</t>
  </si>
  <si>
    <t>WHISPER</t>
  </si>
  <si>
    <t>HNK48</t>
  </si>
  <si>
    <t>WHITE RHINO</t>
  </si>
  <si>
    <t>WIDOW MAKER</t>
  </si>
  <si>
    <t>C&amp;C44CB</t>
  </si>
  <si>
    <t>WINDBORN</t>
  </si>
  <si>
    <t>WISCHBONE</t>
  </si>
  <si>
    <t>ZEST</t>
  </si>
  <si>
    <t>HNK42 (MOD)</t>
  </si>
  <si>
    <t>ZION</t>
  </si>
  <si>
    <t>ZOE II</t>
  </si>
  <si>
    <t>FIRST 40CR</t>
  </si>
  <si>
    <t>ATTITUDE</t>
  </si>
  <si>
    <t>BNT423</t>
  </si>
  <si>
    <t>CETACEA</t>
  </si>
  <si>
    <t>HNK59</t>
  </si>
  <si>
    <t>CHECKMATE</t>
  </si>
  <si>
    <t>FEO</t>
  </si>
  <si>
    <t>J160DK</t>
  </si>
  <si>
    <t>VALOUR</t>
  </si>
  <si>
    <t>PET37</t>
  </si>
  <si>
    <t>St. David's</t>
  </si>
  <si>
    <t>D-H</t>
  </si>
  <si>
    <t>Cruiser</t>
  </si>
  <si>
    <t>Gibbs Hill</t>
  </si>
  <si>
    <t>Open</t>
  </si>
  <si>
    <t>Sail</t>
  </si>
  <si>
    <t>Performance Screen</t>
  </si>
  <si>
    <t>Dividing Line</t>
  </si>
  <si>
    <t>Lower</t>
  </si>
  <si>
    <t>Upper</t>
  </si>
  <si>
    <t>Screen</t>
  </si>
  <si>
    <t>Division</t>
  </si>
  <si>
    <t>Displ</t>
  </si>
  <si>
    <t>Length</t>
  </si>
  <si>
    <t>Ratio</t>
  </si>
  <si>
    <t>Upwind</t>
  </si>
  <si>
    <t>Area</t>
  </si>
  <si>
    <t>Displ.</t>
  </si>
  <si>
    <t>Upwind SA</t>
  </si>
  <si>
    <t>SAupD</t>
  </si>
  <si>
    <t>/DLR</t>
  </si>
  <si>
    <t>Spinn.</t>
  </si>
  <si>
    <t>Symm.</t>
  </si>
  <si>
    <t>Asym.</t>
  </si>
  <si>
    <t>Downwind</t>
  </si>
  <si>
    <t>Dnwind SA</t>
  </si>
  <si>
    <t>SAdnDisp</t>
  </si>
  <si>
    <t>SAupDisp</t>
  </si>
  <si>
    <t>SAdnD</t>
  </si>
  <si>
    <t>Perf.</t>
  </si>
  <si>
    <t>Proposed</t>
  </si>
  <si>
    <t>(meters)</t>
  </si>
  <si>
    <t>(kgs)</t>
  </si>
  <si>
    <t>(meters^2)</t>
  </si>
  <si>
    <t>PERFORMANCE SCREEN FOR 2014 NEWPORT BERMUDA DIVISIONAL ALIGNMENT</t>
  </si>
  <si>
    <t>1)</t>
  </si>
  <si>
    <t>2)</t>
  </si>
  <si>
    <t>Screen is the average of two screens: one using upwind sail area, the other downwind sail area.</t>
  </si>
  <si>
    <t>Screen is applicable only to boats that enter either the St. David's or Gibbs Hill Lighthouse divisions.</t>
  </si>
  <si>
    <t>3)</t>
  </si>
  <si>
    <t>Each screen is the ratio of Sail Area Displacement Ratio divided by Displacement Length Ratio.</t>
  </si>
  <si>
    <t>4)</t>
  </si>
  <si>
    <t>5)</t>
  </si>
  <si>
    <t>Displacement Length Ratio (DLR) where Displacement is the measurement trim displacement:</t>
  </si>
  <si>
    <t>Sail Area Displacement Ratio, in metric or English units:</t>
  </si>
  <si>
    <t>6)</t>
  </si>
  <si>
    <t>Upwind Performance Screen</t>
  </si>
  <si>
    <t>Downwind Performance Screen</t>
  </si>
  <si>
    <t>7)</t>
  </si>
  <si>
    <t>8)</t>
  </si>
  <si>
    <t>9)</t>
  </si>
  <si>
    <t>Application:</t>
  </si>
  <si>
    <t>a)</t>
  </si>
  <si>
    <t>Boats with screen values above .72 will be required to race in the Gibbs Hill Division,</t>
  </si>
  <si>
    <t>b)</t>
  </si>
  <si>
    <t>Boats with screen values below .48 will be required to race in the St. David's Division,</t>
  </si>
  <si>
    <t>c)</t>
  </si>
  <si>
    <t>Boats with screen values between .48 and .72 can choose to race in either division,</t>
  </si>
  <si>
    <t>and meet all other requirements of the Gibbs Hill Division.</t>
  </si>
  <si>
    <t>and meet all other requirements of the St. David's Division.</t>
  </si>
  <si>
    <t>and meet all requirements of that chosen division.</t>
  </si>
  <si>
    <t>TEAM TIBURON</t>
  </si>
  <si>
    <t>R/P74</t>
  </si>
  <si>
    <t>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</si>
</sst>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10" x14ac:knownFonts="1">
    <font>
      <sz val="10"/>
      <name val="Arial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10"/>
      <color rgb="FFFF0000"/>
      <name val="Arial"/>
      <family val="2"/>
    </font>
    <font>
      <sz val="10"/>
      <color rgb="FFCC00FF"/>
      <name val="Arial"/>
      <family val="2"/>
    </font>
    <font>
      <b/>
      <sz val="12"/>
      <color rgb="FF0000CC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164" fontId="0" fillId="0" borderId="0" xfId="0" applyNumberForma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" fontId="0" fillId="0" borderId="0" xfId="0" applyNumberFormat="1"/>
    <xf numFmtId="2" fontId="0" fillId="0" borderId="0" xfId="0" applyNumberFormat="1"/>
    <xf numFmtId="17" fontId="0" fillId="0" borderId="0" xfId="0" applyNumberFormat="1"/>
    <xf numFmtId="0" fontId="3" fillId="0" borderId="0" xfId="0" applyFont="1" applyAlignment="1">
      <alignment horizontal="center"/>
    </xf>
    <xf numFmtId="2" fontId="4" fillId="0" borderId="0" xfId="0" applyNumberFormat="1" applyFont="1"/>
    <xf numFmtId="164" fontId="4" fillId="0" borderId="0" xfId="0" applyNumberFormat="1" applyFont="1"/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/>
    </xf>
    <xf numFmtId="0" fontId="5" fillId="0" borderId="0" xfId="0" applyFont="1"/>
    <xf numFmtId="0" fontId="6" fillId="0" borderId="0" xfId="0" applyFont="1" applyBorder="1" applyAlignment="1"/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2" fontId="7" fillId="0" borderId="0" xfId="0" applyNumberFormat="1" applyFon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7" fillId="0" borderId="3" xfId="0" applyFont="1" applyBorder="1"/>
    <xf numFmtId="0" fontId="7" fillId="0" borderId="5" xfId="0" applyFont="1" applyBorder="1"/>
    <xf numFmtId="1" fontId="7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65" fontId="8" fillId="0" borderId="0" xfId="0" applyNumberFormat="1" applyFont="1"/>
    <xf numFmtId="0" fontId="0" fillId="0" borderId="0" xfId="0" applyAlignment="1">
      <alignment horizontal="center"/>
    </xf>
    <xf numFmtId="0" fontId="1" fillId="0" borderId="0" xfId="0" applyFont="1"/>
    <xf numFmtId="0" fontId="9" fillId="0" borderId="0" xfId="0" applyFont="1"/>
    <xf numFmtId="0" fontId="1" fillId="0" borderId="0" xfId="0" applyFont="1" applyAlignment="1">
      <alignment horizontal="right"/>
    </xf>
    <xf numFmtId="2" fontId="5" fillId="0" borderId="0" xfId="0" applyNumberFormat="1" applyFont="1" applyAlignment="1">
      <alignment horizontal="right"/>
    </xf>
  </cellXfs>
  <cellStyles count="1">
    <cellStyle name="Normal" xfId="0" builtinId="0"/>
  </cellStyles>
  <dxfs count="2">
    <dxf>
      <fill>
        <patternFill>
          <bgColor rgb="FFFF99CC"/>
        </patternFill>
      </fill>
    </dxf>
    <dxf>
      <fill>
        <patternFill>
          <bgColor rgb="FFFF99CC"/>
        </patternFill>
      </fill>
    </dxf>
  </dxfs>
  <tableStyles count="0" defaultTableStyle="TableStyleMedium9" defaultPivotStyle="PivotStyleLight16"/>
  <colors>
    <mruColors>
      <color rgb="FFFF99CC"/>
      <color rgb="FF0000CC"/>
      <color rgb="FFCC00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hartsheet" Target="chartsheets/sheet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/>
            </a:pPr>
            <a:r>
              <a:rPr lang="en-US" sz="1600" b="1"/>
              <a:t>Newport Bermuda Race Divisional Alignment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9.2119866814650397E-2"/>
          <c:y val="0.12234910277324634"/>
          <c:w val="0.88679245283018882"/>
          <c:h val="0.771615008156607"/>
        </c:manualLayout>
      </c:layout>
      <c:scatterChart>
        <c:scatterStyle val="lineMarker"/>
        <c:varyColors val="0"/>
        <c:ser>
          <c:idx val="2"/>
          <c:order val="0"/>
          <c:tx>
            <c:v>Gibbs Hill</c:v>
          </c:tx>
          <c:spPr>
            <a:ln w="28575">
              <a:noFill/>
            </a:ln>
          </c:spPr>
          <c:marker>
            <c:spPr>
              <a:solidFill>
                <a:srgbClr val="00B05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'Chart Def'!$F$51:$F$64</c:f>
              <c:numCache>
                <c:formatCode>0.00</c:formatCode>
                <c:ptCount val="14"/>
                <c:pt idx="0">
                  <c:v>12.993</c:v>
                </c:pt>
                <c:pt idx="1">
                  <c:v>14.791</c:v>
                </c:pt>
                <c:pt idx="2">
                  <c:v>21.873000000000001</c:v>
                </c:pt>
                <c:pt idx="3">
                  <c:v>15.897</c:v>
                </c:pt>
                <c:pt idx="4">
                  <c:v>25.06</c:v>
                </c:pt>
                <c:pt idx="5">
                  <c:v>16.38</c:v>
                </c:pt>
                <c:pt idx="6">
                  <c:v>21.353999999999999</c:v>
                </c:pt>
                <c:pt idx="7">
                  <c:v>13.601000000000001</c:v>
                </c:pt>
                <c:pt idx="8">
                  <c:v>15.63</c:v>
                </c:pt>
                <c:pt idx="9">
                  <c:v>12.257999999999999</c:v>
                </c:pt>
                <c:pt idx="10">
                  <c:v>15.637</c:v>
                </c:pt>
                <c:pt idx="11">
                  <c:v>19.542000000000002</c:v>
                </c:pt>
                <c:pt idx="12">
                  <c:v>21.324000000000002</c:v>
                </c:pt>
              </c:numCache>
            </c:numRef>
          </c:xVal>
          <c:yVal>
            <c:numRef>
              <c:f>'Chart Def'!$S$51:$S$64</c:f>
              <c:numCache>
                <c:formatCode>0.000</c:formatCode>
                <c:ptCount val="14"/>
                <c:pt idx="0">
                  <c:v>0.76259595952869674</c:v>
                </c:pt>
                <c:pt idx="1">
                  <c:v>0.5911779245070452</c:v>
                </c:pt>
                <c:pt idx="2">
                  <c:v>1.7034916962356226</c:v>
                </c:pt>
                <c:pt idx="3">
                  <c:v>1.1592930837575612</c:v>
                </c:pt>
                <c:pt idx="4">
                  <c:v>2.3331708123917685</c:v>
                </c:pt>
                <c:pt idx="5">
                  <c:v>1.1292195730185199</c:v>
                </c:pt>
                <c:pt idx="6">
                  <c:v>1.5469148536227619</c:v>
                </c:pt>
                <c:pt idx="7">
                  <c:v>0.90696058307372507</c:v>
                </c:pt>
                <c:pt idx="8">
                  <c:v>1.302250911800984</c:v>
                </c:pt>
                <c:pt idx="9">
                  <c:v>1.2887742653470946</c:v>
                </c:pt>
                <c:pt idx="10">
                  <c:v>1.2585848081280446</c:v>
                </c:pt>
                <c:pt idx="11">
                  <c:v>1.3564539200515993</c:v>
                </c:pt>
                <c:pt idx="12">
                  <c:v>1.5339964886550537</c:v>
                </c:pt>
              </c:numCache>
            </c:numRef>
          </c:yVal>
          <c:smooth val="0"/>
        </c:ser>
        <c:ser>
          <c:idx val="4"/>
          <c:order val="1"/>
          <c:tx>
            <c:v>St. David's</c:v>
          </c:tx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CC00CC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'Chart Def'!$F$68:$F$160</c:f>
              <c:numCache>
                <c:formatCode>0.00</c:formatCode>
                <c:ptCount val="93"/>
                <c:pt idx="0">
                  <c:v>8.9536086656153202</c:v>
                </c:pt>
                <c:pt idx="1">
                  <c:v>9.9719578248262408</c:v>
                </c:pt>
                <c:pt idx="2">
                  <c:v>9.6747742180526259</c:v>
                </c:pt>
                <c:pt idx="3">
                  <c:v>10.857412571161985</c:v>
                </c:pt>
                <c:pt idx="4">
                  <c:v>9.9244084477424632</c:v>
                </c:pt>
                <c:pt idx="5">
                  <c:v>10.163984155356882</c:v>
                </c:pt>
                <c:pt idx="6">
                  <c:v>10.055</c:v>
                </c:pt>
                <c:pt idx="7">
                  <c:v>9.1032672819495204</c:v>
                </c:pt>
                <c:pt idx="8">
                  <c:v>9.6555715849995618</c:v>
                </c:pt>
                <c:pt idx="9">
                  <c:v>10.719336495399475</c:v>
                </c:pt>
                <c:pt idx="10">
                  <c:v>9.6482562962174416</c:v>
                </c:pt>
                <c:pt idx="11">
                  <c:v>9.6644108922779566</c:v>
                </c:pt>
                <c:pt idx="12">
                  <c:v>11.105</c:v>
                </c:pt>
                <c:pt idx="13">
                  <c:v>10.051816394031048</c:v>
                </c:pt>
                <c:pt idx="14">
                  <c:v>12.087999999999999</c:v>
                </c:pt>
                <c:pt idx="15">
                  <c:v>11.653255029916764</c:v>
                </c:pt>
                <c:pt idx="16">
                  <c:v>9.4891487652063375</c:v>
                </c:pt>
                <c:pt idx="17">
                  <c:v>11.207936825305223</c:v>
                </c:pt>
                <c:pt idx="18">
                  <c:v>10.225554502606393</c:v>
                </c:pt>
                <c:pt idx="19">
                  <c:v>10.973542780578137</c:v>
                </c:pt>
                <c:pt idx="20">
                  <c:v>10.534320649951697</c:v>
                </c:pt>
                <c:pt idx="21">
                  <c:v>10.852840515673162</c:v>
                </c:pt>
                <c:pt idx="22">
                  <c:v>10.185015610605477</c:v>
                </c:pt>
                <c:pt idx="23">
                  <c:v>10.280419168472291</c:v>
                </c:pt>
                <c:pt idx="24">
                  <c:v>10.950377699434759</c:v>
                </c:pt>
                <c:pt idx="25">
                  <c:v>11.058887816369532</c:v>
                </c:pt>
                <c:pt idx="26">
                  <c:v>10.305108268111944</c:v>
                </c:pt>
                <c:pt idx="27">
                  <c:v>11.056144583076239</c:v>
                </c:pt>
                <c:pt idx="28">
                  <c:v>11.428919507265091</c:v>
                </c:pt>
                <c:pt idx="29">
                  <c:v>11.470068006664514</c:v>
                </c:pt>
                <c:pt idx="30">
                  <c:v>11.172884399890899</c:v>
                </c:pt>
                <c:pt idx="31">
                  <c:v>11.696537155210972</c:v>
                </c:pt>
                <c:pt idx="32">
                  <c:v>11.495366713702678</c:v>
                </c:pt>
                <c:pt idx="33">
                  <c:v>11.231101906448604</c:v>
                </c:pt>
                <c:pt idx="34">
                  <c:v>12.218970695734024</c:v>
                </c:pt>
                <c:pt idx="35">
                  <c:v>11.176237240582704</c:v>
                </c:pt>
                <c:pt idx="36">
                  <c:v>10.078334315866231</c:v>
                </c:pt>
                <c:pt idx="37">
                  <c:v>11.423128236979245</c:v>
                </c:pt>
                <c:pt idx="38">
                  <c:v>11.764813183844089</c:v>
                </c:pt>
                <c:pt idx="39">
                  <c:v>11.549012164771558</c:v>
                </c:pt>
                <c:pt idx="40">
                  <c:v>10.349304804503918</c:v>
                </c:pt>
                <c:pt idx="41">
                  <c:v>14.054803376346825</c:v>
                </c:pt>
                <c:pt idx="42">
                  <c:v>11.317</c:v>
                </c:pt>
                <c:pt idx="43">
                  <c:v>11.609363297224045</c:v>
                </c:pt>
                <c:pt idx="44">
                  <c:v>12.756</c:v>
                </c:pt>
                <c:pt idx="45">
                  <c:v>10.940928784757853</c:v>
                </c:pt>
                <c:pt idx="46">
                  <c:v>14.238</c:v>
                </c:pt>
                <c:pt idx="47">
                  <c:v>11.716959003061056</c:v>
                </c:pt>
                <c:pt idx="48">
                  <c:v>11.423128236979245</c:v>
                </c:pt>
                <c:pt idx="49">
                  <c:v>12.396000000000001</c:v>
                </c:pt>
                <c:pt idx="50">
                  <c:v>12.055</c:v>
                </c:pt>
                <c:pt idx="51">
                  <c:v>11.451779784709215</c:v>
                </c:pt>
                <c:pt idx="52">
                  <c:v>11.66</c:v>
                </c:pt>
                <c:pt idx="53">
                  <c:v>12.434466911107302</c:v>
                </c:pt>
                <c:pt idx="54">
                  <c:v>12.534442524462937</c:v>
                </c:pt>
                <c:pt idx="55">
                  <c:v>12.759</c:v>
                </c:pt>
                <c:pt idx="56">
                  <c:v>12.349</c:v>
                </c:pt>
                <c:pt idx="57">
                  <c:v>12.574981416463851</c:v>
                </c:pt>
                <c:pt idx="58">
                  <c:v>12.471957766115665</c:v>
                </c:pt>
                <c:pt idx="59">
                  <c:v>12.542977028042079</c:v>
                </c:pt>
                <c:pt idx="60">
                  <c:v>12.484759521484376</c:v>
                </c:pt>
                <c:pt idx="61">
                  <c:v>13.453730481415988</c:v>
                </c:pt>
                <c:pt idx="62">
                  <c:v>13.856985775530339</c:v>
                </c:pt>
                <c:pt idx="63">
                  <c:v>14.99207475155592</c:v>
                </c:pt>
                <c:pt idx="64">
                  <c:v>12.59</c:v>
                </c:pt>
                <c:pt idx="65">
                  <c:v>11.13386952638626</c:v>
                </c:pt>
                <c:pt idx="66">
                  <c:v>12.51188705071807</c:v>
                </c:pt>
                <c:pt idx="67">
                  <c:v>12.514020676612853</c:v>
                </c:pt>
                <c:pt idx="68">
                  <c:v>11.080833682715893</c:v>
                </c:pt>
                <c:pt idx="69">
                  <c:v>11.794</c:v>
                </c:pt>
                <c:pt idx="70">
                  <c:v>11.03236989453435</c:v>
                </c:pt>
                <c:pt idx="71">
                  <c:v>12.459</c:v>
                </c:pt>
                <c:pt idx="72">
                  <c:v>10.864423056244849</c:v>
                </c:pt>
                <c:pt idx="73">
                  <c:v>10.977810032367707</c:v>
                </c:pt>
                <c:pt idx="74">
                  <c:v>17.41</c:v>
                </c:pt>
                <c:pt idx="75">
                  <c:v>12.074</c:v>
                </c:pt>
                <c:pt idx="76">
                  <c:v>14.708607311248779</c:v>
                </c:pt>
                <c:pt idx="77">
                  <c:v>13.039502254128456</c:v>
                </c:pt>
                <c:pt idx="78">
                  <c:v>17.484999999999999</c:v>
                </c:pt>
                <c:pt idx="79">
                  <c:v>11.851000000000001</c:v>
                </c:pt>
                <c:pt idx="80">
                  <c:v>17.373810857534409</c:v>
                </c:pt>
                <c:pt idx="81">
                  <c:v>12.888999999999999</c:v>
                </c:pt>
                <c:pt idx="82">
                  <c:v>14.796085972934961</c:v>
                </c:pt>
                <c:pt idx="83">
                  <c:v>14.129175478965044</c:v>
                </c:pt>
                <c:pt idx="84">
                  <c:v>15.571999999999999</c:v>
                </c:pt>
                <c:pt idx="85">
                  <c:v>17.122652609348297</c:v>
                </c:pt>
                <c:pt idx="86">
                  <c:v>16.025054488331079</c:v>
                </c:pt>
                <c:pt idx="87">
                  <c:v>11.076566430926324</c:v>
                </c:pt>
                <c:pt idx="88">
                  <c:v>15.542</c:v>
                </c:pt>
                <c:pt idx="89">
                  <c:v>16.88</c:v>
                </c:pt>
                <c:pt idx="90">
                  <c:v>11.502986806184053</c:v>
                </c:pt>
                <c:pt idx="91">
                  <c:v>12.091867553144693</c:v>
                </c:pt>
                <c:pt idx="92">
                  <c:v>16.922999999999998</c:v>
                </c:pt>
              </c:numCache>
            </c:numRef>
          </c:xVal>
          <c:yVal>
            <c:numRef>
              <c:f>'Chart Def'!$S$68:$S$160</c:f>
              <c:numCache>
                <c:formatCode>0.000</c:formatCode>
                <c:ptCount val="93"/>
                <c:pt idx="0">
                  <c:v>7.7286049706723745E-2</c:v>
                </c:pt>
                <c:pt idx="1">
                  <c:v>0.11222098917265635</c:v>
                </c:pt>
                <c:pt idx="2">
                  <c:v>0.14720603663371401</c:v>
                </c:pt>
                <c:pt idx="3">
                  <c:v>8.404756483835904E-2</c:v>
                </c:pt>
                <c:pt idx="4">
                  <c:v>0.15724762710604354</c:v>
                </c:pt>
                <c:pt idx="5">
                  <c:v>9.7198099807881827E-2</c:v>
                </c:pt>
                <c:pt idx="6">
                  <c:v>9.5930218820538024E-2</c:v>
                </c:pt>
                <c:pt idx="7">
                  <c:v>0.17578972744285556</c:v>
                </c:pt>
                <c:pt idx="8">
                  <c:v>0.13635240622151948</c:v>
                </c:pt>
                <c:pt idx="9">
                  <c:v>8.9839306358318577E-2</c:v>
                </c:pt>
                <c:pt idx="10">
                  <c:v>0.11864006452174138</c:v>
                </c:pt>
                <c:pt idx="11">
                  <c:v>0.13336541425009568</c:v>
                </c:pt>
                <c:pt idx="12">
                  <c:v>0.11715264202872713</c:v>
                </c:pt>
                <c:pt idx="13">
                  <c:v>0.13953608337738244</c:v>
                </c:pt>
                <c:pt idx="14">
                  <c:v>9.40674174326218E-2</c:v>
                </c:pt>
                <c:pt idx="15">
                  <c:v>9.3831821294026008E-2</c:v>
                </c:pt>
                <c:pt idx="16">
                  <c:v>0.24644881806287122</c:v>
                </c:pt>
                <c:pt idx="17">
                  <c:v>0.17188902962854685</c:v>
                </c:pt>
                <c:pt idx="18">
                  <c:v>0.10060226336379083</c:v>
                </c:pt>
                <c:pt idx="19">
                  <c:v>0.16347117327997829</c:v>
                </c:pt>
                <c:pt idx="20">
                  <c:v>0.1439030270574736</c:v>
                </c:pt>
                <c:pt idx="21">
                  <c:v>0.12531650914550002</c:v>
                </c:pt>
                <c:pt idx="22">
                  <c:v>0.13920151980539927</c:v>
                </c:pt>
                <c:pt idx="23">
                  <c:v>0.13479579490659366</c:v>
                </c:pt>
                <c:pt idx="24">
                  <c:v>0.10454320424025311</c:v>
                </c:pt>
                <c:pt idx="25">
                  <c:v>0.11671670872503387</c:v>
                </c:pt>
                <c:pt idx="26">
                  <c:v>0.11334823019703444</c:v>
                </c:pt>
                <c:pt idx="27">
                  <c:v>0.20960795467759891</c:v>
                </c:pt>
                <c:pt idx="28">
                  <c:v>0.10228465966717114</c:v>
                </c:pt>
                <c:pt idx="29">
                  <c:v>0.10697897276111121</c:v>
                </c:pt>
                <c:pt idx="30">
                  <c:v>0.12484009874313839</c:v>
                </c:pt>
                <c:pt idx="31">
                  <c:v>0.12619097223007975</c:v>
                </c:pt>
                <c:pt idx="32">
                  <c:v>0.13023855286204719</c:v>
                </c:pt>
                <c:pt idx="33">
                  <c:v>0.17402887950340462</c:v>
                </c:pt>
                <c:pt idx="34">
                  <c:v>0.12186449603325716</c:v>
                </c:pt>
                <c:pt idx="35">
                  <c:v>0.18272294345680895</c:v>
                </c:pt>
                <c:pt idx="36">
                  <c:v>0.26934691809476663</c:v>
                </c:pt>
                <c:pt idx="37">
                  <c:v>0.16730400439270537</c:v>
                </c:pt>
                <c:pt idx="38">
                  <c:v>9.9982291471083812E-2</c:v>
                </c:pt>
                <c:pt idx="39">
                  <c:v>0.15087193366766097</c:v>
                </c:pt>
                <c:pt idx="40">
                  <c:v>0.21432265349592433</c:v>
                </c:pt>
                <c:pt idx="41">
                  <c:v>0.21641430313086371</c:v>
                </c:pt>
                <c:pt idx="42">
                  <c:v>0.28587581780212667</c:v>
                </c:pt>
                <c:pt idx="43">
                  <c:v>0.16569613213514167</c:v>
                </c:pt>
                <c:pt idx="44">
                  <c:v>0.22126633277633462</c:v>
                </c:pt>
                <c:pt idx="45">
                  <c:v>0.21060748546212041</c:v>
                </c:pt>
                <c:pt idx="46">
                  <c:v>0.23028467635292649</c:v>
                </c:pt>
                <c:pt idx="47">
                  <c:v>0.30072466220852551</c:v>
                </c:pt>
                <c:pt idx="48">
                  <c:v>0.31603358945834953</c:v>
                </c:pt>
                <c:pt idx="49">
                  <c:v>0.21230929476019372</c:v>
                </c:pt>
                <c:pt idx="50">
                  <c:v>0.20575219990603394</c:v>
                </c:pt>
                <c:pt idx="51">
                  <c:v>0.30631211454108775</c:v>
                </c:pt>
                <c:pt idx="52">
                  <c:v>0.21688184913022329</c:v>
                </c:pt>
                <c:pt idx="53">
                  <c:v>0.22914579610090677</c:v>
                </c:pt>
                <c:pt idx="54">
                  <c:v>0.21591749204828581</c:v>
                </c:pt>
                <c:pt idx="55">
                  <c:v>0.14167457529519623</c:v>
                </c:pt>
                <c:pt idx="56">
                  <c:v>0.28849415650285348</c:v>
                </c:pt>
                <c:pt idx="57">
                  <c:v>0.21514576326395088</c:v>
                </c:pt>
                <c:pt idx="58">
                  <c:v>0.22906217060553588</c:v>
                </c:pt>
                <c:pt idx="59">
                  <c:v>0.21349938670791824</c:v>
                </c:pt>
                <c:pt idx="60">
                  <c:v>0.27727932352147866</c:v>
                </c:pt>
                <c:pt idx="61">
                  <c:v>0.14509521477939288</c:v>
                </c:pt>
                <c:pt idx="62">
                  <c:v>0.23966357488147849</c:v>
                </c:pt>
                <c:pt idx="63">
                  <c:v>0.10772361269826927</c:v>
                </c:pt>
                <c:pt idx="64">
                  <c:v>0.26564967677940765</c:v>
                </c:pt>
                <c:pt idx="65">
                  <c:v>0.41293170162215609</c:v>
                </c:pt>
                <c:pt idx="66">
                  <c:v>0.26639081639087508</c:v>
                </c:pt>
                <c:pt idx="67">
                  <c:v>0.27973379433124307</c:v>
                </c:pt>
                <c:pt idx="68">
                  <c:v>0.41053907754998931</c:v>
                </c:pt>
                <c:pt idx="69">
                  <c:v>0.33422741650077864</c:v>
                </c:pt>
                <c:pt idx="70">
                  <c:v>0.41622495089194467</c:v>
                </c:pt>
                <c:pt idx="71">
                  <c:v>0.27955264145897313</c:v>
                </c:pt>
                <c:pt idx="72">
                  <c:v>0.5107943998890041</c:v>
                </c:pt>
                <c:pt idx="73">
                  <c:v>0.43431049761433926</c:v>
                </c:pt>
                <c:pt idx="74">
                  <c:v>0.14651177281827354</c:v>
                </c:pt>
                <c:pt idx="75">
                  <c:v>0.3907950210915756</c:v>
                </c:pt>
                <c:pt idx="76">
                  <c:v>0.48070708941278562</c:v>
                </c:pt>
                <c:pt idx="77">
                  <c:v>0.42115884586566615</c:v>
                </c:pt>
                <c:pt idx="78">
                  <c:v>0.15496754972533394</c:v>
                </c:pt>
                <c:pt idx="79">
                  <c:v>0.4137275793338146</c:v>
                </c:pt>
                <c:pt idx="80">
                  <c:v>0.19907877320029488</c:v>
                </c:pt>
                <c:pt idx="81">
                  <c:v>0.29766506496130762</c:v>
                </c:pt>
                <c:pt idx="82">
                  <c:v>0.47460105997335267</c:v>
                </c:pt>
                <c:pt idx="83">
                  <c:v>0.36269956703224032</c:v>
                </c:pt>
                <c:pt idx="84">
                  <c:v>0.22577199523025671</c:v>
                </c:pt>
                <c:pt idx="85">
                  <c:v>0.4282959974586531</c:v>
                </c:pt>
                <c:pt idx="86">
                  <c:v>0.38190557129785085</c:v>
                </c:pt>
                <c:pt idx="87">
                  <c:v>0.30434285021588209</c:v>
                </c:pt>
                <c:pt idx="88">
                  <c:v>0.21044104997586627</c:v>
                </c:pt>
                <c:pt idx="89">
                  <c:v>0.1950224499064796</c:v>
                </c:pt>
                <c:pt idx="90">
                  <c:v>0.35953604967118624</c:v>
                </c:pt>
                <c:pt idx="91">
                  <c:v>0.35297865332196493</c:v>
                </c:pt>
                <c:pt idx="92">
                  <c:v>0.45751628051659698</c:v>
                </c:pt>
              </c:numCache>
            </c:numRef>
          </c:yVal>
          <c:smooth val="0"/>
        </c:ser>
        <c:ser>
          <c:idx val="0"/>
          <c:order val="2"/>
          <c:tx>
            <c:v>Lower Bound</c:v>
          </c:tx>
          <c:spPr>
            <a:ln w="28575">
              <a:solidFill>
                <a:srgbClr val="FF0000"/>
              </a:solidFill>
              <a:prstDash val="dash"/>
            </a:ln>
          </c:spPr>
          <c:marker>
            <c:symbol val="none"/>
          </c:marker>
          <c:xVal>
            <c:numRef>
              <c:f>'Chart Def'!$W$2:$W$3</c:f>
              <c:numCache>
                <c:formatCode>General</c:formatCode>
                <c:ptCount val="2"/>
                <c:pt idx="0">
                  <c:v>8</c:v>
                </c:pt>
                <c:pt idx="1">
                  <c:v>26</c:v>
                </c:pt>
              </c:numCache>
            </c:numRef>
          </c:xVal>
          <c:yVal>
            <c:numRef>
              <c:f>'Chart Def'!$X$2:$X$3</c:f>
              <c:numCache>
                <c:formatCode>General</c:formatCode>
                <c:ptCount val="2"/>
                <c:pt idx="0">
                  <c:v>0.48</c:v>
                </c:pt>
                <c:pt idx="1">
                  <c:v>0.48</c:v>
                </c:pt>
              </c:numCache>
            </c:numRef>
          </c:yVal>
          <c:smooth val="0"/>
        </c:ser>
        <c:ser>
          <c:idx val="1"/>
          <c:order val="3"/>
          <c:tx>
            <c:v>Dividing Line</c:v>
          </c:tx>
          <c:spPr>
            <a:ln w="28575">
              <a:solidFill>
                <a:srgbClr val="0000CC"/>
              </a:solidFill>
            </a:ln>
          </c:spPr>
          <c:marker>
            <c:symbol val="none"/>
          </c:marker>
          <c:xVal>
            <c:numRef>
              <c:f>'Chart Def'!$U$2:$U$3</c:f>
              <c:numCache>
                <c:formatCode>General</c:formatCode>
                <c:ptCount val="2"/>
                <c:pt idx="0">
                  <c:v>8</c:v>
                </c:pt>
                <c:pt idx="1">
                  <c:v>26</c:v>
                </c:pt>
              </c:numCache>
            </c:numRef>
          </c:xVal>
          <c:yVal>
            <c:numRef>
              <c:f>'Chart Def'!$V$2:$V$3</c:f>
              <c:numCache>
                <c:formatCode>General</c:formatCode>
                <c:ptCount val="2"/>
                <c:pt idx="0">
                  <c:v>0.6</c:v>
                </c:pt>
                <c:pt idx="1">
                  <c:v>0.6</c:v>
                </c:pt>
              </c:numCache>
            </c:numRef>
          </c:yVal>
          <c:smooth val="0"/>
        </c:ser>
        <c:ser>
          <c:idx val="3"/>
          <c:order val="4"/>
          <c:tx>
            <c:v>Upper Bound</c:v>
          </c:tx>
          <c:spPr>
            <a:ln w="28575">
              <a:solidFill>
                <a:srgbClr val="FF0000"/>
              </a:solidFill>
              <a:prstDash val="dash"/>
            </a:ln>
          </c:spPr>
          <c:marker>
            <c:symbol val="none"/>
          </c:marker>
          <c:xVal>
            <c:numRef>
              <c:f>'Chart Def'!$Y$2:$Y$3</c:f>
              <c:numCache>
                <c:formatCode>General</c:formatCode>
                <c:ptCount val="2"/>
                <c:pt idx="0">
                  <c:v>8</c:v>
                </c:pt>
                <c:pt idx="1">
                  <c:v>26</c:v>
                </c:pt>
              </c:numCache>
            </c:numRef>
          </c:xVal>
          <c:yVal>
            <c:numRef>
              <c:f>'Chart Def'!$Z$2:$Z$3</c:f>
              <c:numCache>
                <c:formatCode>General</c:formatCode>
                <c:ptCount val="2"/>
                <c:pt idx="0">
                  <c:v>0.72</c:v>
                </c:pt>
                <c:pt idx="1">
                  <c:v>0.72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3921408"/>
        <c:axId val="193923328"/>
      </c:scatterChart>
      <c:valAx>
        <c:axId val="193921408"/>
        <c:scaling>
          <c:orientation val="minMax"/>
          <c:max val="26"/>
          <c:min val="8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Rated Length "L"</a:t>
                </a:r>
              </a:p>
            </c:rich>
          </c:tx>
          <c:layout>
            <c:manualLayout>
              <c:xMode val="edge"/>
              <c:yMode val="edge"/>
              <c:x val="0.51942286348501665"/>
              <c:y val="0.9445350734094616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3923328"/>
        <c:crosses val="autoZero"/>
        <c:crossBetween val="midCat"/>
        <c:majorUnit val="2"/>
      </c:valAx>
      <c:valAx>
        <c:axId val="193923328"/>
        <c:scaling>
          <c:orientation val="minMax"/>
          <c:max val="2.4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Performance Screen</a:t>
                </a:r>
              </a:p>
            </c:rich>
          </c:tx>
          <c:layout>
            <c:manualLayout>
              <c:xMode val="edge"/>
              <c:yMode val="edge"/>
              <c:x val="1.2208657047724751E-2"/>
              <c:y val="0.4535073409461664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3921408"/>
        <c:crosses val="autoZero"/>
        <c:crossBetween val="midCat"/>
        <c:majorUnit val="0.2"/>
      </c:valAx>
      <c:spPr>
        <a:solidFill>
          <a:srgbClr val="FFFFCC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5063635913435344"/>
          <c:y val="0.15795421167786328"/>
          <c:w val="0.13397758687489258"/>
          <c:h val="0.17345870102289415"/>
        </c:manualLayout>
      </c:layout>
      <c:overlay val="1"/>
      <c:spPr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ln>
          <a:solidFill>
            <a:srgbClr val="000000"/>
          </a:solidFill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/>
    <sheetView tabSelected="1" workbookViewId="1"/>
  </sheetViews>
  <pageMargins left="0.75" right="0.75" top="1" bottom="1" header="0.5" footer="0.5"/>
  <pageSetup orientation="landscape" r:id="rId1"/>
  <headerFooter alignWithMargins="0"/>
  <drawing r:id="rId2"/>
</chartsheet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4760</xdr:colOff>
      <xdr:row>17</xdr:row>
      <xdr:rowOff>14286</xdr:rowOff>
    </xdr:from>
    <xdr:ext cx="3995740" cy="58578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/>
            <xdr:cNvSpPr txBox="1"/>
          </xdr:nvSpPr>
          <xdr:spPr>
            <a:xfrm>
              <a:off x="1223960" y="2319336"/>
              <a:ext cx="3995740" cy="585789"/>
            </a:xfrm>
            <a:prstGeom prst="rect">
              <a:avLst/>
            </a:prstGeom>
            <a:solidFill>
              <a:schemeClr val="bg1"/>
            </a:solidFill>
            <a:ln>
              <a:solidFill>
                <a:srgbClr val="000000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r>
                <a:rPr lang="en-US" sz="1200" b="0" i="1">
                  <a:latin typeface="Cambria Math" pitchFamily="18" charset="0"/>
                  <a:ea typeface="Cambria Math" pitchFamily="18" charset="0"/>
                </a:rPr>
                <a:t>Sail Area Displ Ratio </a:t>
              </a:r>
              <a:r>
                <a:rPr lang="en-US" sz="1600" b="0" i="1">
                  <a:latin typeface="Cambria Math" pitchFamily="18" charset="0"/>
                  <a:ea typeface="Cambria Math" pitchFamily="18" charset="0"/>
                </a:rPr>
                <a:t>= </a:t>
              </a:r>
              <a14:m>
                <m:oMath xmlns:m="http://schemas.openxmlformats.org/officeDocument/2006/math">
                  <m:f>
                    <m:fPr>
                      <m:ctrlPr>
                        <a:rPr lang="en-US" sz="1600" b="0" i="1">
                          <a:latin typeface="Cambria Math"/>
                          <a:ea typeface="Cambria Math"/>
                        </a:rPr>
                      </m:ctrlPr>
                    </m:fPr>
                    <m:num>
                      <m:r>
                        <a:rPr lang="en-US" sz="1600" b="0" i="1">
                          <a:latin typeface="Cambria Math"/>
                          <a:ea typeface="Cambria Math"/>
                        </a:rPr>
                        <m:t>𝑆𝑎𝑖𝑙</m:t>
                      </m:r>
                      <m:r>
                        <a:rPr lang="en-US" sz="1600" b="0" i="1">
                          <a:latin typeface="Cambria Math"/>
                          <a:ea typeface="Cambria Math"/>
                        </a:rPr>
                        <m:t> </m:t>
                      </m:r>
                      <m:r>
                        <a:rPr lang="en-US" sz="1600" b="0" i="1">
                          <a:latin typeface="Cambria Math"/>
                          <a:ea typeface="Cambria Math"/>
                        </a:rPr>
                        <m:t>𝐴𝑟𝑒𝑎</m:t>
                      </m:r>
                    </m:num>
                    <m:den>
                      <m:rad>
                        <m:radPr>
                          <m:ctrlPr>
                            <a:rPr lang="en-US" sz="1600" b="0" i="1">
                              <a:latin typeface="Cambria Math"/>
                              <a:ea typeface="Cambria Math"/>
                            </a:rPr>
                          </m:ctrlPr>
                        </m:radPr>
                        <m:deg>
                          <m:r>
                            <a:rPr lang="en-US" sz="1600" b="0" i="1">
                              <a:latin typeface="Cambria Math"/>
                              <a:ea typeface="Cambria Math"/>
                            </a:rPr>
                            <m:t>3</m:t>
                          </m:r>
                        </m:deg>
                        <m:e>
                          <m:r>
                            <a:rPr lang="en-US" sz="1600" b="0" i="1">
                              <a:latin typeface="Cambria Math"/>
                              <a:ea typeface="Cambria Math"/>
                            </a:rPr>
                            <m:t>(</m:t>
                          </m:r>
                          <m:r>
                            <a:rPr lang="en-US" sz="1600" b="0" i="1">
                              <a:latin typeface="Cambria Math"/>
                              <a:ea typeface="Cambria Math"/>
                            </a:rPr>
                            <m:t>𝑉𝑜𝑙𝑢𝑚𝑒</m:t>
                          </m:r>
                          <m:r>
                            <a:rPr lang="en-US" sz="1600" b="0" i="1">
                              <a:latin typeface="Cambria Math"/>
                              <a:ea typeface="Cambria Math"/>
                            </a:rPr>
                            <m:t> </m:t>
                          </m:r>
                          <m:r>
                            <a:rPr lang="en-US" sz="1600" b="0" i="1">
                              <a:latin typeface="Cambria Math"/>
                              <a:ea typeface="Cambria Math"/>
                            </a:rPr>
                            <m:t>𝑜𝑓</m:t>
                          </m:r>
                          <m:r>
                            <a:rPr lang="en-US" sz="1600" b="0" i="1">
                              <a:latin typeface="Cambria Math"/>
                              <a:ea typeface="Cambria Math"/>
                            </a:rPr>
                            <m:t> </m:t>
                          </m:r>
                          <m:r>
                            <a:rPr lang="en-US" sz="1600" b="0" i="1">
                              <a:latin typeface="Cambria Math"/>
                              <a:ea typeface="Cambria Math"/>
                            </a:rPr>
                            <m:t>𝐷𝑖𝑠𝑝𝑙𝑎𝑐𝑒𝑚𝑒𝑛𝑡</m:t>
                          </m:r>
                          <m:r>
                            <a:rPr lang="en-US" sz="1600" b="0" i="1">
                              <a:latin typeface="Cambria Math"/>
                              <a:ea typeface="Cambria Math"/>
                            </a:rPr>
                            <m:t>)^2</m:t>
                          </m:r>
                        </m:e>
                      </m:rad>
                    </m:den>
                  </m:f>
                </m:oMath>
              </a14:m>
              <a:endParaRPr lang="en-US" sz="110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1223960" y="2319336"/>
              <a:ext cx="3995740" cy="585789"/>
            </a:xfrm>
            <a:prstGeom prst="rect">
              <a:avLst/>
            </a:prstGeom>
            <a:solidFill>
              <a:schemeClr val="bg1"/>
            </a:solidFill>
            <a:ln>
              <a:solidFill>
                <a:srgbClr val="000000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r>
                <a:rPr lang="en-US" sz="1200" b="0" i="1">
                  <a:latin typeface="Cambria Math" pitchFamily="18" charset="0"/>
                  <a:ea typeface="Cambria Math" pitchFamily="18" charset="0"/>
                </a:rPr>
                <a:t>Sail Area Displ Ratio </a:t>
              </a:r>
              <a:r>
                <a:rPr lang="en-US" sz="1600" b="0" i="1">
                  <a:latin typeface="Cambria Math" pitchFamily="18" charset="0"/>
                  <a:ea typeface="Cambria Math" pitchFamily="18" charset="0"/>
                </a:rPr>
                <a:t>= </a:t>
              </a:r>
              <a:r>
                <a:rPr lang="en-US" sz="1600" b="0" i="0">
                  <a:latin typeface="Cambria Math"/>
                  <a:ea typeface="Cambria Math"/>
                </a:rPr>
                <a:t>(𝑆𝑎𝑖𝑙 𝐴𝑟𝑒𝑎)/√(3&amp;(𝑉𝑜𝑙𝑢𝑚𝑒 𝑜𝑓 𝐷𝑖𝑠𝑝𝑙𝑎𝑐𝑒𝑚𝑒𝑛𝑡)^2)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2</xdr:col>
      <xdr:colOff>7905</xdr:colOff>
      <xdr:row>10</xdr:row>
      <xdr:rowOff>3651</xdr:rowOff>
    </xdr:from>
    <xdr:ext cx="2335246" cy="64404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/>
            <xdr:cNvSpPr txBox="1"/>
          </xdr:nvSpPr>
          <xdr:spPr>
            <a:xfrm>
              <a:off x="1227105" y="1175226"/>
              <a:ext cx="2335246" cy="644049"/>
            </a:xfrm>
            <a:prstGeom prst="rect">
              <a:avLst/>
            </a:prstGeom>
            <a:solidFill>
              <a:schemeClr val="bg1"/>
            </a:solidFill>
            <a:ln>
              <a:solidFill>
                <a:srgbClr val="000000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200" b="0" i="1">
                        <a:latin typeface="Cambria Math"/>
                      </a:rPr>
                      <m:t>𝐷𝐿𝑅</m:t>
                    </m:r>
                    <m:r>
                      <a:rPr lang="en-US" sz="1200" i="1">
                        <a:latin typeface="Cambria Math"/>
                      </a:rPr>
                      <m:t>=</m:t>
                    </m:r>
                    <m:f>
                      <m:fPr>
                        <m:ctrlPr>
                          <a:rPr lang="en-US" sz="1200" b="0" i="1">
                            <a:latin typeface="Cambria Math"/>
                          </a:rPr>
                        </m:ctrlPr>
                      </m:fPr>
                      <m:num>
                        <m:f>
                          <m:fPr>
                            <m:ctrlPr>
                              <a:rPr lang="en-US" sz="1200" b="0" i="1">
                                <a:latin typeface="Cambria Math"/>
                              </a:rPr>
                            </m:ctrlPr>
                          </m:fPr>
                          <m:num>
                            <m:r>
                              <a:rPr lang="en-US" sz="1200" b="0" i="1">
                                <a:latin typeface="Cambria Math"/>
                              </a:rPr>
                              <m:t>𝐷𝑖𝑠𝑝𝑙𝑎𝑐𝑒𝑚𝑒𝑛𝑡</m:t>
                            </m:r>
                            <m:d>
                              <m:dPr>
                                <m:ctrlPr>
                                  <a:rPr lang="en-US" sz="1200" b="0" i="1">
                                    <a:latin typeface="Cambria Math"/>
                                  </a:rPr>
                                </m:ctrlPr>
                              </m:dPr>
                              <m:e>
                                <m:r>
                                  <a:rPr lang="en-US" sz="1200" b="0" i="1">
                                    <a:latin typeface="Cambria Math"/>
                                  </a:rPr>
                                  <m:t>𝑙𝑏𝑠</m:t>
                                </m:r>
                              </m:e>
                            </m:d>
                          </m:num>
                          <m:den>
                            <m:r>
                              <a:rPr lang="en-US" sz="1200" b="0" i="1">
                                <a:latin typeface="Cambria Math"/>
                              </a:rPr>
                              <m:t>2240</m:t>
                            </m:r>
                          </m:den>
                        </m:f>
                      </m:num>
                      <m:den>
                        <m:sSup>
                          <m:sSupPr>
                            <m:ctrlPr>
                              <a:rPr lang="en-US" sz="1200" b="0" i="1">
                                <a:latin typeface="Cambria Math"/>
                                <a:ea typeface="Cambria Math"/>
                              </a:rPr>
                            </m:ctrlPr>
                          </m:sSupPr>
                          <m:e>
                            <m:d>
                              <m:dPr>
                                <m:ctrlPr>
                                  <a:rPr lang="en-US" sz="1200" b="0" i="1">
                                    <a:latin typeface="Cambria Math"/>
                                  </a:rPr>
                                </m:ctrlPr>
                              </m:dPr>
                              <m:e>
                                <m:r>
                                  <a:rPr lang="en-US" sz="1200" b="0" i="1">
                                    <a:latin typeface="Cambria Math"/>
                                  </a:rPr>
                                  <m:t>.01 </m:t>
                                </m:r>
                                <m:r>
                                  <a:rPr lang="en-US" sz="1200" b="0" i="1">
                                    <a:latin typeface="Cambria Math"/>
                                    <a:ea typeface="Cambria Math"/>
                                  </a:rPr>
                                  <m:t>×</m:t>
                                </m:r>
                                <m:r>
                                  <a:rPr lang="en-US" sz="1200" b="0" i="1">
                                    <a:latin typeface="Cambria Math"/>
                                    <a:ea typeface="Cambria Math"/>
                                  </a:rPr>
                                  <m:t>𝐿𝑒𝑛𝑔𝑡h</m:t>
                                </m:r>
                                <m:r>
                                  <a:rPr lang="en-US" sz="1200" b="0" i="1">
                                    <a:latin typeface="Cambria Math"/>
                                    <a:ea typeface="Cambria Math"/>
                                  </a:rPr>
                                  <m:t> (</m:t>
                                </m:r>
                                <m:r>
                                  <a:rPr lang="en-US" sz="1200" b="0" i="1">
                                    <a:latin typeface="Cambria Math"/>
                                    <a:ea typeface="Cambria Math"/>
                                  </a:rPr>
                                  <m:t>𝑓𝑡</m:t>
                                </m:r>
                                <m:r>
                                  <a:rPr lang="en-US" sz="1200" b="0" i="1">
                                    <a:latin typeface="Cambria Math"/>
                                    <a:ea typeface="Cambria Math"/>
                                  </a:rPr>
                                  <m:t>)</m:t>
                                </m:r>
                              </m:e>
                            </m:d>
                          </m:e>
                          <m:sup>
                            <m:r>
                              <a:rPr lang="en-US" sz="1200" b="0" i="1">
                                <a:latin typeface="Cambria Math"/>
                                <a:ea typeface="Cambria Math"/>
                              </a:rPr>
                              <m:t>3</m:t>
                            </m:r>
                          </m:sup>
                        </m:sSup>
                      </m:den>
                    </m:f>
                  </m:oMath>
                </m:oMathPara>
              </a14:m>
              <a:endParaRPr lang="en-US" sz="1100" b="0">
                <a:ea typeface="Cambria Math"/>
              </a:endParaRPr>
            </a:p>
            <a:p>
              <a:endParaRPr lang="en-US" sz="110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1227105" y="1175226"/>
              <a:ext cx="2335246" cy="644049"/>
            </a:xfrm>
            <a:prstGeom prst="rect">
              <a:avLst/>
            </a:prstGeom>
            <a:solidFill>
              <a:schemeClr val="bg1"/>
            </a:solidFill>
            <a:ln>
              <a:solidFill>
                <a:srgbClr val="000000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r>
                <a:rPr lang="en-US" sz="1200" b="0" i="0">
                  <a:latin typeface="Cambria Math"/>
                </a:rPr>
                <a:t>𝐷𝐿𝑅</a:t>
              </a:r>
              <a:r>
                <a:rPr lang="en-US" sz="1200" i="0">
                  <a:latin typeface="Cambria Math"/>
                </a:rPr>
                <a:t>=</a:t>
              </a:r>
              <a:r>
                <a:rPr lang="en-US" sz="1200" b="0" i="0">
                  <a:latin typeface="Cambria Math"/>
                </a:rPr>
                <a:t>(𝐷𝑖𝑠𝑝𝑙𝑎𝑐𝑒𝑚𝑒𝑛𝑡(𝑙𝑏𝑠)/2240)/(.01 </a:t>
              </a:r>
              <a:r>
                <a:rPr lang="en-US" sz="1200" b="0" i="0">
                  <a:latin typeface="Cambria Math"/>
                  <a:ea typeface="Cambria Math"/>
                </a:rPr>
                <a:t>×𝐿𝑒𝑛𝑔𝑡ℎ (𝑓𝑡))^3 </a:t>
              </a:r>
              <a:endParaRPr lang="en-US" sz="1100" b="0">
                <a:ea typeface="Cambria Math"/>
              </a:endParaRPr>
            </a:p>
            <a:p>
              <a:endParaRPr lang="en-US" sz="1100"/>
            </a:p>
          </xdr:txBody>
        </xdr:sp>
      </mc:Fallback>
    </mc:AlternateContent>
    <xdr:clientData/>
  </xdr:oneCellAnchor>
  <xdr:oneCellAnchor>
    <xdr:from>
      <xdr:col>2</xdr:col>
      <xdr:colOff>7904</xdr:colOff>
      <xdr:row>24</xdr:row>
      <xdr:rowOff>3651</xdr:rowOff>
    </xdr:from>
    <xdr:ext cx="3754471" cy="54879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/>
            <xdr:cNvSpPr txBox="1"/>
          </xdr:nvSpPr>
          <xdr:spPr>
            <a:xfrm>
              <a:off x="1227104" y="3442176"/>
              <a:ext cx="3754471" cy="548799"/>
            </a:xfrm>
            <a:prstGeom prst="rect">
              <a:avLst/>
            </a:prstGeom>
            <a:solidFill>
              <a:schemeClr val="bg1"/>
            </a:solidFill>
            <a:ln>
              <a:solidFill>
                <a:srgbClr val="000000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14:m>
                <m:oMath xmlns:m="http://schemas.openxmlformats.org/officeDocument/2006/math">
                  <m:r>
                    <a:rPr lang="en-US" sz="1200" b="0" i="1">
                      <a:latin typeface="Cambria Math" pitchFamily="18" charset="0"/>
                      <a:ea typeface="Cambria Math" pitchFamily="18" charset="0"/>
                    </a:rPr>
                    <m:t>𝑈𝑝𝑤𝑖𝑛𝑑</m:t>
                  </m:r>
                  <m:r>
                    <a:rPr lang="en-US" sz="1200" b="0" i="1">
                      <a:latin typeface="Cambria Math" pitchFamily="18" charset="0"/>
                      <a:ea typeface="Cambria Math" pitchFamily="18" charset="0"/>
                    </a:rPr>
                    <m:t> </m:t>
                  </m:r>
                  <m:r>
                    <a:rPr lang="en-US" sz="1200" b="0" i="1">
                      <a:latin typeface="Cambria Math" pitchFamily="18" charset="0"/>
                      <a:ea typeface="Cambria Math" pitchFamily="18" charset="0"/>
                    </a:rPr>
                    <m:t>𝑆𝑐𝑟𝑒𝑒𝑛</m:t>
                  </m:r>
                  <m:r>
                    <a:rPr lang="en-US" sz="1200" b="0" i="1">
                      <a:latin typeface="Cambria Math" pitchFamily="18" charset="0"/>
                      <a:ea typeface="Cambria Math" pitchFamily="18" charset="0"/>
                    </a:rPr>
                    <m:t> </m:t>
                  </m:r>
                </m:oMath>
              </a14:m>
              <a:r>
                <a:rPr lang="en-US" sz="1600">
                  <a:latin typeface="Cambria Math" pitchFamily="18" charset="0"/>
                  <a:ea typeface="Cambria Math" pitchFamily="18" charset="0"/>
                </a:rPr>
                <a:t>= </a:t>
              </a:r>
              <a14:m>
                <m:oMath xmlns:m="http://schemas.openxmlformats.org/officeDocument/2006/math">
                  <m:f>
                    <m:fPr>
                      <m:ctrlPr>
                        <a:rPr lang="en-US" sz="1600" i="1">
                          <a:latin typeface="Cambria Math"/>
                          <a:ea typeface="Cambria Math" pitchFamily="18" charset="0"/>
                        </a:rPr>
                      </m:ctrlPr>
                    </m:fPr>
                    <m:num>
                      <m:r>
                        <a:rPr lang="en-US" sz="1600" b="0" i="1">
                          <a:latin typeface="Cambria Math" pitchFamily="18" charset="0"/>
                          <a:ea typeface="Cambria Math" pitchFamily="18" charset="0"/>
                        </a:rPr>
                        <m:t>𝑈𝑝𝑤𝑖𝑛𝑑</m:t>
                      </m:r>
                      <m:r>
                        <a:rPr lang="en-US" sz="1600" b="0" i="1">
                          <a:latin typeface="Cambria Math" pitchFamily="18" charset="0"/>
                          <a:ea typeface="Cambria Math" pitchFamily="18" charset="0"/>
                        </a:rPr>
                        <m:t> </m:t>
                      </m:r>
                      <m:r>
                        <a:rPr lang="en-US" sz="1600" b="0" i="1">
                          <a:latin typeface="Cambria Math" pitchFamily="18" charset="0"/>
                          <a:ea typeface="Cambria Math" pitchFamily="18" charset="0"/>
                        </a:rPr>
                        <m:t>𝑆𝑎𝑖𝑙</m:t>
                      </m:r>
                      <m:r>
                        <a:rPr lang="en-US" sz="1600" b="0" i="1">
                          <a:latin typeface="Cambria Math" pitchFamily="18" charset="0"/>
                          <a:ea typeface="Cambria Math" pitchFamily="18" charset="0"/>
                        </a:rPr>
                        <m:t> </m:t>
                      </m:r>
                      <m:r>
                        <a:rPr lang="en-US" sz="1600" b="0" i="1">
                          <a:latin typeface="Cambria Math" pitchFamily="18" charset="0"/>
                          <a:ea typeface="Cambria Math" pitchFamily="18" charset="0"/>
                        </a:rPr>
                        <m:t>𝐴𝑟𝑒𝑎</m:t>
                      </m:r>
                      <m:r>
                        <a:rPr lang="en-US" sz="1600" b="0" i="1">
                          <a:latin typeface="Cambria Math" pitchFamily="18" charset="0"/>
                          <a:ea typeface="Cambria Math" pitchFamily="18" charset="0"/>
                        </a:rPr>
                        <m:t> </m:t>
                      </m:r>
                      <m:r>
                        <a:rPr lang="en-US" sz="1600" b="0" i="1">
                          <a:latin typeface="Cambria Math" pitchFamily="18" charset="0"/>
                          <a:ea typeface="Cambria Math" pitchFamily="18" charset="0"/>
                        </a:rPr>
                        <m:t>𝐷𝑖𝑠𝑝𝑙</m:t>
                      </m:r>
                      <m:r>
                        <a:rPr lang="en-US" sz="1600" b="0" i="1">
                          <a:latin typeface="Cambria Math" pitchFamily="18" charset="0"/>
                          <a:ea typeface="Cambria Math" pitchFamily="18" charset="0"/>
                        </a:rPr>
                        <m:t> </m:t>
                      </m:r>
                      <m:r>
                        <a:rPr lang="en-US" sz="1600" b="0" i="1">
                          <a:latin typeface="Cambria Math" pitchFamily="18" charset="0"/>
                          <a:ea typeface="Cambria Math" pitchFamily="18" charset="0"/>
                        </a:rPr>
                        <m:t>𝑅𝑎𝑡𝑖𝑜</m:t>
                      </m:r>
                    </m:num>
                    <m:den>
                      <m:r>
                        <a:rPr lang="en-US" sz="1600" b="0" i="1">
                          <a:latin typeface="Cambria Math" pitchFamily="18" charset="0"/>
                          <a:ea typeface="Cambria Math" pitchFamily="18" charset="0"/>
                        </a:rPr>
                        <m:t>𝐷𝐿𝑅</m:t>
                      </m:r>
                    </m:den>
                  </m:f>
                </m:oMath>
              </a14:m>
              <a:endParaRPr lang="en-US" sz="1100">
                <a:latin typeface="Cambria Math" pitchFamily="18" charset="0"/>
                <a:ea typeface="Cambria Math" pitchFamily="18" charset="0"/>
              </a:endParaRPr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1227104" y="3442176"/>
              <a:ext cx="3754471" cy="548799"/>
            </a:xfrm>
            <a:prstGeom prst="rect">
              <a:avLst/>
            </a:prstGeom>
            <a:solidFill>
              <a:schemeClr val="bg1"/>
            </a:solidFill>
            <a:ln>
              <a:solidFill>
                <a:srgbClr val="000000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r>
                <a:rPr lang="en-US" sz="1200" b="0" i="0">
                  <a:latin typeface="Cambria Math" pitchFamily="18" charset="0"/>
                  <a:ea typeface="Cambria Math" pitchFamily="18" charset="0"/>
                </a:rPr>
                <a:t>𝑈𝑝𝑤𝑖𝑛𝑑 𝑆𝑐𝑟𝑒𝑒𝑛 </a:t>
              </a:r>
              <a:r>
                <a:rPr lang="en-US" sz="1600">
                  <a:latin typeface="Cambria Math" pitchFamily="18" charset="0"/>
                  <a:ea typeface="Cambria Math" pitchFamily="18" charset="0"/>
                </a:rPr>
                <a:t>= </a:t>
              </a:r>
              <a:r>
                <a:rPr lang="en-US" sz="1600" i="0">
                  <a:latin typeface="Cambria Math" pitchFamily="18" charset="0"/>
                  <a:ea typeface="Cambria Math" pitchFamily="18" charset="0"/>
                </a:rPr>
                <a:t>(</a:t>
              </a:r>
              <a:r>
                <a:rPr lang="en-US" sz="1600" b="0" i="0">
                  <a:latin typeface="Cambria Math" pitchFamily="18" charset="0"/>
                  <a:ea typeface="Cambria Math" pitchFamily="18" charset="0"/>
                </a:rPr>
                <a:t>𝑈𝑝𝑤𝑖𝑛𝑑 𝑆𝑎𝑖𝑙 𝐴𝑟𝑒𝑎 𝐷𝑖𝑠𝑝𝑙 𝑅𝑎𝑡𝑖𝑜)/𝐷𝐿𝑅</a:t>
              </a:r>
              <a:endParaRPr lang="en-US" sz="1100">
                <a:latin typeface="Cambria Math" pitchFamily="18" charset="0"/>
                <a:ea typeface="Cambria Math" pitchFamily="18" charset="0"/>
              </a:endParaRPr>
            </a:p>
          </xdr:txBody>
        </xdr:sp>
      </mc:Fallback>
    </mc:AlternateContent>
    <xdr:clientData/>
  </xdr:oneCellAnchor>
  <xdr:oneCellAnchor>
    <xdr:from>
      <xdr:col>2</xdr:col>
      <xdr:colOff>7904</xdr:colOff>
      <xdr:row>30</xdr:row>
      <xdr:rowOff>3651</xdr:rowOff>
    </xdr:from>
    <xdr:ext cx="4059271" cy="54879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/>
            <xdr:cNvSpPr txBox="1"/>
          </xdr:nvSpPr>
          <xdr:spPr>
            <a:xfrm>
              <a:off x="1227104" y="4413726"/>
              <a:ext cx="4059271" cy="548799"/>
            </a:xfrm>
            <a:prstGeom prst="rect">
              <a:avLst/>
            </a:prstGeom>
            <a:solidFill>
              <a:schemeClr val="bg1"/>
            </a:solidFill>
            <a:ln>
              <a:solidFill>
                <a:srgbClr val="000000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14:m>
                <m:oMath xmlns:m="http://schemas.openxmlformats.org/officeDocument/2006/math">
                  <m:r>
                    <a:rPr lang="en-US" sz="1200" b="0" i="1">
                      <a:latin typeface="Cambria Math"/>
                      <a:ea typeface="Cambria Math" pitchFamily="18" charset="0"/>
                    </a:rPr>
                    <m:t>𝐷𝑜𝑤𝑛𝑤</m:t>
                  </m:r>
                  <m:r>
                    <a:rPr lang="en-US" sz="1200" b="0" i="1">
                      <a:latin typeface="Cambria Math" pitchFamily="18" charset="0"/>
                      <a:ea typeface="Cambria Math" pitchFamily="18" charset="0"/>
                    </a:rPr>
                    <m:t>𝑖𝑛𝑑</m:t>
                  </m:r>
                  <m:r>
                    <a:rPr lang="en-US" sz="1200" b="0" i="1">
                      <a:latin typeface="Cambria Math" pitchFamily="18" charset="0"/>
                      <a:ea typeface="Cambria Math" pitchFamily="18" charset="0"/>
                    </a:rPr>
                    <m:t> </m:t>
                  </m:r>
                  <m:r>
                    <a:rPr lang="en-US" sz="1200" b="0" i="1">
                      <a:latin typeface="Cambria Math" pitchFamily="18" charset="0"/>
                      <a:ea typeface="Cambria Math" pitchFamily="18" charset="0"/>
                    </a:rPr>
                    <m:t>𝑆𝑐𝑟𝑒𝑒𝑛</m:t>
                  </m:r>
                  <m:r>
                    <a:rPr lang="en-US" sz="1200" b="0" i="1">
                      <a:latin typeface="Cambria Math" pitchFamily="18" charset="0"/>
                      <a:ea typeface="Cambria Math" pitchFamily="18" charset="0"/>
                    </a:rPr>
                    <m:t> </m:t>
                  </m:r>
                </m:oMath>
              </a14:m>
              <a:r>
                <a:rPr lang="en-US" sz="1600">
                  <a:latin typeface="Cambria Math" pitchFamily="18" charset="0"/>
                  <a:ea typeface="Cambria Math" pitchFamily="18" charset="0"/>
                </a:rPr>
                <a:t>= </a:t>
              </a:r>
              <a14:m>
                <m:oMath xmlns:m="http://schemas.openxmlformats.org/officeDocument/2006/math">
                  <m:f>
                    <m:fPr>
                      <m:ctrlPr>
                        <a:rPr lang="en-US" sz="1600" i="1">
                          <a:latin typeface="Cambria Math"/>
                          <a:ea typeface="Cambria Math" pitchFamily="18" charset="0"/>
                        </a:rPr>
                      </m:ctrlPr>
                    </m:fPr>
                    <m:num>
                      <m:r>
                        <a:rPr lang="en-US" sz="1600" b="0" i="1">
                          <a:latin typeface="Cambria Math"/>
                          <a:ea typeface="Cambria Math" pitchFamily="18" charset="0"/>
                        </a:rPr>
                        <m:t>𝐷𝑜𝑤𝑛</m:t>
                      </m:r>
                      <m:r>
                        <a:rPr lang="en-US" sz="1600" b="0" i="1">
                          <a:latin typeface="Cambria Math" pitchFamily="18" charset="0"/>
                          <a:ea typeface="Cambria Math" pitchFamily="18" charset="0"/>
                        </a:rPr>
                        <m:t>𝑤𝑖𝑛𝑑</m:t>
                      </m:r>
                      <m:r>
                        <a:rPr lang="en-US" sz="1600" b="0" i="1">
                          <a:latin typeface="Cambria Math" pitchFamily="18" charset="0"/>
                          <a:ea typeface="Cambria Math" pitchFamily="18" charset="0"/>
                        </a:rPr>
                        <m:t> </m:t>
                      </m:r>
                      <m:r>
                        <a:rPr lang="en-US" sz="1600" b="0" i="1">
                          <a:latin typeface="Cambria Math" pitchFamily="18" charset="0"/>
                          <a:ea typeface="Cambria Math" pitchFamily="18" charset="0"/>
                        </a:rPr>
                        <m:t>𝑆𝑎𝑖𝑙</m:t>
                      </m:r>
                      <m:r>
                        <a:rPr lang="en-US" sz="1600" b="0" i="1">
                          <a:latin typeface="Cambria Math" pitchFamily="18" charset="0"/>
                          <a:ea typeface="Cambria Math" pitchFamily="18" charset="0"/>
                        </a:rPr>
                        <m:t> </m:t>
                      </m:r>
                      <m:r>
                        <a:rPr lang="en-US" sz="1600" b="0" i="1">
                          <a:latin typeface="Cambria Math" pitchFamily="18" charset="0"/>
                          <a:ea typeface="Cambria Math" pitchFamily="18" charset="0"/>
                        </a:rPr>
                        <m:t>𝐴𝑟𝑒𝑎</m:t>
                      </m:r>
                      <m:r>
                        <a:rPr lang="en-US" sz="1600" b="0" i="1">
                          <a:latin typeface="Cambria Math" pitchFamily="18" charset="0"/>
                          <a:ea typeface="Cambria Math" pitchFamily="18" charset="0"/>
                        </a:rPr>
                        <m:t> </m:t>
                      </m:r>
                      <m:r>
                        <a:rPr lang="en-US" sz="1600" b="0" i="1">
                          <a:latin typeface="Cambria Math" pitchFamily="18" charset="0"/>
                          <a:ea typeface="Cambria Math" pitchFamily="18" charset="0"/>
                        </a:rPr>
                        <m:t>𝐷𝑖𝑠𝑝𝑙</m:t>
                      </m:r>
                      <m:r>
                        <a:rPr lang="en-US" sz="1600" b="0" i="1">
                          <a:latin typeface="Cambria Math" pitchFamily="18" charset="0"/>
                          <a:ea typeface="Cambria Math" pitchFamily="18" charset="0"/>
                        </a:rPr>
                        <m:t> </m:t>
                      </m:r>
                      <m:r>
                        <a:rPr lang="en-US" sz="1600" b="0" i="1">
                          <a:latin typeface="Cambria Math" pitchFamily="18" charset="0"/>
                          <a:ea typeface="Cambria Math" pitchFamily="18" charset="0"/>
                        </a:rPr>
                        <m:t>𝑅𝑎𝑡𝑖𝑜</m:t>
                      </m:r>
                    </m:num>
                    <m:den>
                      <m:r>
                        <a:rPr lang="en-US" sz="1600" b="0" i="1">
                          <a:latin typeface="Cambria Math" pitchFamily="18" charset="0"/>
                          <a:ea typeface="Cambria Math" pitchFamily="18" charset="0"/>
                        </a:rPr>
                        <m:t>𝐷𝐿𝑅</m:t>
                      </m:r>
                    </m:den>
                  </m:f>
                </m:oMath>
              </a14:m>
              <a:endParaRPr lang="en-US" sz="1100">
                <a:latin typeface="Cambria Math" pitchFamily="18" charset="0"/>
                <a:ea typeface="Cambria Math" pitchFamily="18" charset="0"/>
              </a:endParaRPr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1227104" y="4413726"/>
              <a:ext cx="4059271" cy="548799"/>
            </a:xfrm>
            <a:prstGeom prst="rect">
              <a:avLst/>
            </a:prstGeom>
            <a:solidFill>
              <a:schemeClr val="bg1"/>
            </a:solidFill>
            <a:ln>
              <a:solidFill>
                <a:srgbClr val="000000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r>
                <a:rPr lang="en-US" sz="1200" b="0" i="0">
                  <a:latin typeface="Cambria Math"/>
                  <a:ea typeface="Cambria Math" pitchFamily="18" charset="0"/>
                </a:rPr>
                <a:t>𝐷𝑜𝑤𝑛𝑤</a:t>
              </a:r>
              <a:r>
                <a:rPr lang="en-US" sz="1200" b="0" i="0">
                  <a:latin typeface="Cambria Math" pitchFamily="18" charset="0"/>
                  <a:ea typeface="Cambria Math" pitchFamily="18" charset="0"/>
                </a:rPr>
                <a:t>𝑖𝑛𝑑 𝑆𝑐𝑟𝑒𝑒𝑛 </a:t>
              </a:r>
              <a:r>
                <a:rPr lang="en-US" sz="1600">
                  <a:latin typeface="Cambria Math" pitchFamily="18" charset="0"/>
                  <a:ea typeface="Cambria Math" pitchFamily="18" charset="0"/>
                </a:rPr>
                <a:t>= </a:t>
              </a:r>
              <a:r>
                <a:rPr lang="en-US" sz="1600" i="0">
                  <a:latin typeface="Cambria Math" pitchFamily="18" charset="0"/>
                  <a:ea typeface="Cambria Math" pitchFamily="18" charset="0"/>
                </a:rPr>
                <a:t>(</a:t>
              </a:r>
              <a:r>
                <a:rPr lang="en-US" sz="1600" b="0" i="0">
                  <a:latin typeface="Cambria Math"/>
                  <a:ea typeface="Cambria Math" pitchFamily="18" charset="0"/>
                </a:rPr>
                <a:t>𝐷𝑜𝑤𝑛</a:t>
              </a:r>
              <a:r>
                <a:rPr lang="en-US" sz="1600" b="0" i="0">
                  <a:latin typeface="Cambria Math" pitchFamily="18" charset="0"/>
                  <a:ea typeface="Cambria Math" pitchFamily="18" charset="0"/>
                </a:rPr>
                <a:t>𝑤𝑖𝑛𝑑 𝑆𝑎𝑖𝑙 𝐴𝑟𝑒𝑎 𝐷𝑖𝑠𝑝𝑙 𝑅𝑎𝑡𝑖𝑜)/𝐷𝐿𝑅</a:t>
              </a:r>
              <a:endParaRPr lang="en-US" sz="1100">
                <a:latin typeface="Cambria Math" pitchFamily="18" charset="0"/>
                <a:ea typeface="Cambria Math" pitchFamily="18" charset="0"/>
              </a:endParaRPr>
            </a:p>
          </xdr:txBody>
        </xdr:sp>
      </mc:Fallback>
    </mc:AlternateContent>
    <xdr:clientData/>
  </xdr:oneCellAnchor>
  <xdr:oneCellAnchor>
    <xdr:from>
      <xdr:col>2</xdr:col>
      <xdr:colOff>7905</xdr:colOff>
      <xdr:row>36</xdr:row>
      <xdr:rowOff>3651</xdr:rowOff>
    </xdr:from>
    <xdr:ext cx="4402170" cy="54879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TextBox 6"/>
            <xdr:cNvSpPr txBox="1"/>
          </xdr:nvSpPr>
          <xdr:spPr>
            <a:xfrm>
              <a:off x="1227105" y="5385276"/>
              <a:ext cx="4402170" cy="548799"/>
            </a:xfrm>
            <a:prstGeom prst="rect">
              <a:avLst/>
            </a:prstGeom>
            <a:solidFill>
              <a:schemeClr val="bg1"/>
            </a:solidFill>
            <a:ln>
              <a:solidFill>
                <a:srgbClr val="000000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14:m>
                <m:oMath xmlns:m="http://schemas.openxmlformats.org/officeDocument/2006/math">
                  <m:r>
                    <a:rPr lang="en-US" sz="1200" b="0" i="1">
                      <a:latin typeface="Cambria Math"/>
                      <a:ea typeface="Cambria Math" pitchFamily="18" charset="0"/>
                    </a:rPr>
                    <m:t>𝑃𝑒𝑟𝑓𝑜𝑟𝑚𝑎𝑛𝑐𝑒</m:t>
                  </m:r>
                  <m:r>
                    <a:rPr lang="en-US" sz="1200" b="0" i="1">
                      <a:latin typeface="Cambria Math" pitchFamily="18" charset="0"/>
                      <a:ea typeface="Cambria Math" pitchFamily="18" charset="0"/>
                    </a:rPr>
                    <m:t> </m:t>
                  </m:r>
                  <m:r>
                    <a:rPr lang="en-US" sz="1200" b="0" i="1">
                      <a:latin typeface="Cambria Math" pitchFamily="18" charset="0"/>
                      <a:ea typeface="Cambria Math" pitchFamily="18" charset="0"/>
                    </a:rPr>
                    <m:t>𝑆𝑐𝑟𝑒𝑒𝑛</m:t>
                  </m:r>
                  <m:r>
                    <a:rPr lang="en-US" sz="1200" b="0" i="1">
                      <a:latin typeface="Cambria Math" pitchFamily="18" charset="0"/>
                      <a:ea typeface="Cambria Math" pitchFamily="18" charset="0"/>
                    </a:rPr>
                    <m:t> </m:t>
                  </m:r>
                </m:oMath>
              </a14:m>
              <a:r>
                <a:rPr lang="en-US" sz="1600">
                  <a:latin typeface="Cambria Math" pitchFamily="18" charset="0"/>
                  <a:ea typeface="Cambria Math" pitchFamily="18" charset="0"/>
                </a:rPr>
                <a:t>= </a:t>
              </a:r>
              <a14:m>
                <m:oMath xmlns:m="http://schemas.openxmlformats.org/officeDocument/2006/math">
                  <m:f>
                    <m:fPr>
                      <m:ctrlPr>
                        <a:rPr lang="en-US" sz="1600" i="1">
                          <a:latin typeface="Cambria Math"/>
                          <a:ea typeface="Cambria Math" pitchFamily="18" charset="0"/>
                        </a:rPr>
                      </m:ctrlPr>
                    </m:fPr>
                    <m:num>
                      <m:r>
                        <a:rPr lang="en-US" sz="1600" b="0" i="1">
                          <a:latin typeface="Cambria Math"/>
                          <a:ea typeface="Cambria Math" pitchFamily="18" charset="0"/>
                        </a:rPr>
                        <m:t>𝑈𝑝𝑤𝑖𝑛𝑑</m:t>
                      </m:r>
                      <m:r>
                        <a:rPr lang="en-US" sz="1600" b="0" i="1">
                          <a:latin typeface="Cambria Math"/>
                          <a:ea typeface="Cambria Math" pitchFamily="18" charset="0"/>
                        </a:rPr>
                        <m:t> </m:t>
                      </m:r>
                      <m:r>
                        <a:rPr lang="en-US" sz="1600" b="0" i="1">
                          <a:latin typeface="Cambria Math"/>
                          <a:ea typeface="Cambria Math" pitchFamily="18" charset="0"/>
                        </a:rPr>
                        <m:t>𝑆𝑐𝑟𝑒𝑒𝑛</m:t>
                      </m:r>
                      <m:r>
                        <a:rPr lang="en-US" sz="1600" b="0" i="1">
                          <a:latin typeface="Cambria Math"/>
                          <a:ea typeface="Cambria Math" pitchFamily="18" charset="0"/>
                        </a:rPr>
                        <m:t>+</m:t>
                      </m:r>
                      <m:r>
                        <a:rPr lang="en-US" sz="1600" b="0" i="1">
                          <a:latin typeface="Cambria Math"/>
                          <a:ea typeface="Cambria Math" pitchFamily="18" charset="0"/>
                        </a:rPr>
                        <m:t>𝐷𝑜𝑤𝑛𝑤𝑖𝑛𝑑</m:t>
                      </m:r>
                      <m:r>
                        <a:rPr lang="en-US" sz="1600" b="0" i="1">
                          <a:latin typeface="Cambria Math"/>
                          <a:ea typeface="Cambria Math" pitchFamily="18" charset="0"/>
                        </a:rPr>
                        <m:t> </m:t>
                      </m:r>
                      <m:r>
                        <a:rPr lang="en-US" sz="1600" b="0" i="1">
                          <a:latin typeface="Cambria Math"/>
                          <a:ea typeface="Cambria Math" pitchFamily="18" charset="0"/>
                        </a:rPr>
                        <m:t>𝑆𝑐𝑟𝑒𝑒𝑛</m:t>
                      </m:r>
                    </m:num>
                    <m:den>
                      <m:r>
                        <a:rPr lang="en-US" sz="1600" b="0" i="1">
                          <a:latin typeface="Cambria Math"/>
                          <a:ea typeface="Cambria Math" pitchFamily="18" charset="0"/>
                        </a:rPr>
                        <m:t>2</m:t>
                      </m:r>
                    </m:den>
                  </m:f>
                </m:oMath>
              </a14:m>
              <a:endParaRPr lang="en-US" sz="1100">
                <a:latin typeface="Cambria Math" pitchFamily="18" charset="0"/>
                <a:ea typeface="Cambria Math" pitchFamily="18" charset="0"/>
              </a:endParaRPr>
            </a:p>
          </xdr:txBody>
        </xdr:sp>
      </mc:Choice>
      <mc:Fallback xmlns="">
        <xdr:sp macro="" textlink="">
          <xdr:nvSpPr>
            <xdr:cNvPr id="7" name="TextBox 6"/>
            <xdr:cNvSpPr txBox="1"/>
          </xdr:nvSpPr>
          <xdr:spPr>
            <a:xfrm>
              <a:off x="1227105" y="5385276"/>
              <a:ext cx="4402170" cy="548799"/>
            </a:xfrm>
            <a:prstGeom prst="rect">
              <a:avLst/>
            </a:prstGeom>
            <a:solidFill>
              <a:schemeClr val="bg1"/>
            </a:solidFill>
            <a:ln>
              <a:solidFill>
                <a:srgbClr val="000000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r>
                <a:rPr lang="en-US" sz="1200" b="0" i="0">
                  <a:latin typeface="Cambria Math"/>
                  <a:ea typeface="Cambria Math" pitchFamily="18" charset="0"/>
                </a:rPr>
                <a:t>𝑃𝑒𝑟𝑓𝑜𝑟𝑚𝑎𝑛𝑐𝑒</a:t>
              </a:r>
              <a:r>
                <a:rPr lang="en-US" sz="1200" b="0" i="0">
                  <a:latin typeface="Cambria Math" pitchFamily="18" charset="0"/>
                  <a:ea typeface="Cambria Math" pitchFamily="18" charset="0"/>
                </a:rPr>
                <a:t> 𝑆𝑐𝑟𝑒𝑒𝑛 </a:t>
              </a:r>
              <a:r>
                <a:rPr lang="en-US" sz="1600">
                  <a:latin typeface="Cambria Math" pitchFamily="18" charset="0"/>
                  <a:ea typeface="Cambria Math" pitchFamily="18" charset="0"/>
                </a:rPr>
                <a:t>= </a:t>
              </a:r>
              <a:r>
                <a:rPr lang="en-US" sz="1600" i="0">
                  <a:latin typeface="Cambria Math" pitchFamily="18" charset="0"/>
                  <a:ea typeface="Cambria Math" pitchFamily="18" charset="0"/>
                </a:rPr>
                <a:t>(</a:t>
              </a:r>
              <a:r>
                <a:rPr lang="en-US" sz="1600" b="0" i="0">
                  <a:latin typeface="Cambria Math"/>
                  <a:ea typeface="Cambria Math" pitchFamily="18" charset="0"/>
                </a:rPr>
                <a:t>𝑈𝑝𝑤𝑖𝑛𝑑 𝑆𝑐𝑟𝑒𝑒𝑛+𝐷𝑜𝑤𝑛𝑤𝑖𝑛𝑑 𝑆𝑐𝑟𝑒𝑒𝑛</a:t>
              </a:r>
              <a:r>
                <a:rPr lang="en-US" sz="1600" b="0" i="0">
                  <a:latin typeface="Cambria Math" pitchFamily="18" charset="0"/>
                  <a:ea typeface="Cambria Math" pitchFamily="18" charset="0"/>
                </a:rPr>
                <a:t>)/</a:t>
              </a:r>
              <a:r>
                <a:rPr lang="en-US" sz="1600" b="0" i="0">
                  <a:latin typeface="Cambria Math"/>
                  <a:ea typeface="Cambria Math" pitchFamily="18" charset="0"/>
                </a:rPr>
                <a:t>2</a:t>
              </a:r>
              <a:endParaRPr lang="en-US" sz="1100">
                <a:latin typeface="Cambria Math" pitchFamily="18" charset="0"/>
                <a:ea typeface="Cambria Math" pitchFamily="18" charset="0"/>
              </a:endParaRPr>
            </a:p>
          </xdr:txBody>
        </xdr:sp>
      </mc:Fallback>
    </mc:AlternateContent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49"/>
  <sheetViews>
    <sheetView topLeftCell="A19" zoomScaleNormal="100" workbookViewId="0">
      <selection activeCell="N4" sqref="N4"/>
    </sheetView>
    <sheetView workbookViewId="1">
      <selection activeCell="M29" sqref="M29"/>
    </sheetView>
  </sheetViews>
  <sheetFormatPr defaultRowHeight="12.75" x14ac:dyDescent="0.2"/>
  <cols>
    <col min="1" max="1" width="6.28515625" customWidth="1"/>
  </cols>
  <sheetData>
    <row r="1" spans="1:2" ht="15.75" x14ac:dyDescent="0.25">
      <c r="A1" s="28" t="s">
        <v>302</v>
      </c>
    </row>
    <row r="3" spans="1:2" x14ac:dyDescent="0.2">
      <c r="A3" s="29" t="s">
        <v>303</v>
      </c>
      <c r="B3" s="27" t="s">
        <v>306</v>
      </c>
    </row>
    <row r="4" spans="1:2" ht="8.1" customHeight="1" x14ac:dyDescent="0.2">
      <c r="A4" s="29"/>
      <c r="B4" s="27"/>
    </row>
    <row r="5" spans="1:2" x14ac:dyDescent="0.2">
      <c r="A5" s="29" t="s">
        <v>304</v>
      </c>
      <c r="B5" s="27" t="s">
        <v>305</v>
      </c>
    </row>
    <row r="6" spans="1:2" ht="8.1" customHeight="1" x14ac:dyDescent="0.2">
      <c r="A6" s="29"/>
      <c r="B6" s="27"/>
    </row>
    <row r="7" spans="1:2" x14ac:dyDescent="0.2">
      <c r="A7" s="29" t="s">
        <v>307</v>
      </c>
      <c r="B7" s="27" t="s">
        <v>308</v>
      </c>
    </row>
    <row r="8" spans="1:2" ht="8.1" customHeight="1" x14ac:dyDescent="0.2">
      <c r="A8" s="29"/>
      <c r="B8" s="27"/>
    </row>
    <row r="9" spans="1:2" x14ac:dyDescent="0.2">
      <c r="A9" s="29" t="s">
        <v>309</v>
      </c>
      <c r="B9" s="27" t="s">
        <v>311</v>
      </c>
    </row>
    <row r="10" spans="1:2" ht="8.1" customHeight="1" x14ac:dyDescent="0.2">
      <c r="A10" s="29"/>
      <c r="B10" s="27"/>
    </row>
    <row r="11" spans="1:2" x14ac:dyDescent="0.2">
      <c r="A11" s="29"/>
      <c r="B11" s="27"/>
    </row>
    <row r="12" spans="1:2" x14ac:dyDescent="0.2">
      <c r="A12" s="29"/>
      <c r="B12" s="27"/>
    </row>
    <row r="13" spans="1:2" x14ac:dyDescent="0.2">
      <c r="A13" s="29"/>
      <c r="B13" s="27"/>
    </row>
    <row r="14" spans="1:2" x14ac:dyDescent="0.2">
      <c r="A14" s="29"/>
      <c r="B14" s="27"/>
    </row>
    <row r="15" spans="1:2" ht="8.1" customHeight="1" x14ac:dyDescent="0.2">
      <c r="A15" s="29"/>
      <c r="B15" s="27"/>
    </row>
    <row r="16" spans="1:2" x14ac:dyDescent="0.2">
      <c r="A16" s="29" t="s">
        <v>310</v>
      </c>
      <c r="B16" s="27" t="s">
        <v>312</v>
      </c>
    </row>
    <row r="17" spans="1:2" ht="8.1" customHeight="1" x14ac:dyDescent="0.2">
      <c r="A17" s="29"/>
      <c r="B17" s="27"/>
    </row>
    <row r="18" spans="1:2" x14ac:dyDescent="0.2">
      <c r="A18" s="29"/>
      <c r="B18" s="27"/>
    </row>
    <row r="19" spans="1:2" x14ac:dyDescent="0.2">
      <c r="A19" s="29"/>
      <c r="B19" s="27"/>
    </row>
    <row r="20" spans="1:2" x14ac:dyDescent="0.2">
      <c r="A20" s="29"/>
      <c r="B20" s="27"/>
    </row>
    <row r="21" spans="1:2" x14ac:dyDescent="0.2">
      <c r="A21" s="29"/>
      <c r="B21" s="27"/>
    </row>
    <row r="22" spans="1:2" ht="8.1" customHeight="1" x14ac:dyDescent="0.2">
      <c r="A22" s="29"/>
      <c r="B22" s="27"/>
    </row>
    <row r="23" spans="1:2" x14ac:dyDescent="0.2">
      <c r="A23" s="29" t="s">
        <v>313</v>
      </c>
      <c r="B23" s="27" t="s">
        <v>314</v>
      </c>
    </row>
    <row r="24" spans="1:2" ht="8.1" customHeight="1" x14ac:dyDescent="0.2">
      <c r="A24" s="29"/>
      <c r="B24" s="27"/>
    </row>
    <row r="25" spans="1:2" x14ac:dyDescent="0.2">
      <c r="A25" s="27"/>
      <c r="B25" s="27"/>
    </row>
    <row r="26" spans="1:2" x14ac:dyDescent="0.2">
      <c r="A26" s="27"/>
      <c r="B26" s="27"/>
    </row>
    <row r="27" spans="1:2" x14ac:dyDescent="0.2">
      <c r="A27" s="27"/>
      <c r="B27" s="27"/>
    </row>
    <row r="28" spans="1:2" x14ac:dyDescent="0.2">
      <c r="A28" s="27"/>
      <c r="B28" s="27"/>
    </row>
    <row r="29" spans="1:2" x14ac:dyDescent="0.2">
      <c r="A29" s="29" t="s">
        <v>316</v>
      </c>
      <c r="B29" s="27" t="s">
        <v>315</v>
      </c>
    </row>
    <row r="30" spans="1:2" ht="8.1" customHeight="1" x14ac:dyDescent="0.2">
      <c r="A30" s="29"/>
      <c r="B30" s="27"/>
    </row>
    <row r="31" spans="1:2" x14ac:dyDescent="0.2">
      <c r="A31" s="27"/>
      <c r="B31" s="27"/>
    </row>
    <row r="32" spans="1:2" x14ac:dyDescent="0.2">
      <c r="A32" s="27"/>
      <c r="B32" s="27"/>
    </row>
    <row r="33" spans="1:5" x14ac:dyDescent="0.2">
      <c r="A33" s="27"/>
      <c r="B33" s="27"/>
    </row>
    <row r="34" spans="1:5" x14ac:dyDescent="0.2">
      <c r="A34" s="27"/>
      <c r="B34" s="27"/>
    </row>
    <row r="35" spans="1:5" x14ac:dyDescent="0.2">
      <c r="A35" s="29" t="s">
        <v>317</v>
      </c>
      <c r="B35" s="27" t="s">
        <v>274</v>
      </c>
    </row>
    <row r="36" spans="1:5" ht="8.1" customHeight="1" x14ac:dyDescent="0.2">
      <c r="A36" s="29"/>
      <c r="B36" s="27"/>
    </row>
    <row r="41" spans="1:5" x14ac:dyDescent="0.2">
      <c r="A41" s="29" t="s">
        <v>318</v>
      </c>
      <c r="B41" s="27" t="s">
        <v>319</v>
      </c>
    </row>
    <row r="42" spans="1:5" x14ac:dyDescent="0.2">
      <c r="B42" s="29" t="s">
        <v>320</v>
      </c>
      <c r="C42" s="27" t="s">
        <v>321</v>
      </c>
      <c r="D42" s="27"/>
      <c r="E42" s="27"/>
    </row>
    <row r="43" spans="1:5" x14ac:dyDescent="0.2">
      <c r="B43" s="27"/>
      <c r="C43" s="27"/>
      <c r="D43" s="27" t="s">
        <v>326</v>
      </c>
      <c r="E43" s="27"/>
    </row>
    <row r="44" spans="1:5" x14ac:dyDescent="0.2">
      <c r="B44" s="27"/>
      <c r="C44" s="27"/>
      <c r="D44" s="27"/>
      <c r="E44" s="27"/>
    </row>
    <row r="45" spans="1:5" x14ac:dyDescent="0.2">
      <c r="B45" s="29" t="s">
        <v>322</v>
      </c>
      <c r="C45" s="27" t="s">
        <v>323</v>
      </c>
      <c r="D45" s="27"/>
      <c r="E45" s="27"/>
    </row>
    <row r="46" spans="1:5" x14ac:dyDescent="0.2">
      <c r="B46" s="27"/>
      <c r="C46" s="27"/>
      <c r="D46" s="27" t="s">
        <v>327</v>
      </c>
      <c r="E46" s="27"/>
    </row>
    <row r="48" spans="1:5" x14ac:dyDescent="0.2">
      <c r="B48" s="29" t="s">
        <v>324</v>
      </c>
      <c r="C48" s="27" t="s">
        <v>325</v>
      </c>
      <c r="D48" s="27"/>
      <c r="E48" s="27"/>
    </row>
    <row r="49" spans="2:5" x14ac:dyDescent="0.2">
      <c r="B49" s="27"/>
      <c r="C49" s="27"/>
      <c r="D49" s="27" t="s">
        <v>328</v>
      </c>
      <c r="E49" s="27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Z162"/>
  <sheetViews>
    <sheetView tabSelected="1" workbookViewId="0">
      <pane ySplit="5" topLeftCell="A50" activePane="bottomLeft" state="frozen"/>
      <selection pane="bottomLeft" activeCell="A55" sqref="A55:XFD55"/>
    </sheetView>
    <sheetView workbookViewId="1">
      <pane xSplit="2" ySplit="5" topLeftCell="K18" activePane="bottomRight" state="frozen"/>
      <selection pane="topRight" activeCell="C1" sqref="C1"/>
      <selection pane="bottomLeft" activeCell="A6" sqref="A6"/>
      <selection pane="bottomRight"/>
    </sheetView>
  </sheetViews>
  <sheetFormatPr defaultRowHeight="12.75" x14ac:dyDescent="0.2"/>
  <cols>
    <col min="1" max="1" width="21.5703125" customWidth="1"/>
    <col min="2" max="2" width="11.42578125" customWidth="1"/>
    <col min="4" max="4" width="13" style="26" customWidth="1"/>
    <col min="5" max="5" width="13" customWidth="1"/>
    <col min="12" max="12" width="11" customWidth="1"/>
    <col min="17" max="17" width="11" customWidth="1"/>
  </cols>
  <sheetData>
    <row r="1" spans="1:26" ht="15.75" x14ac:dyDescent="0.25">
      <c r="A1" s="28" t="s">
        <v>302</v>
      </c>
      <c r="O1" s="7">
        <f t="shared" ref="O1" si="0">N1+1</f>
        <v>1</v>
      </c>
      <c r="U1" s="12" t="s">
        <v>275</v>
      </c>
      <c r="W1" s="12" t="s">
        <v>276</v>
      </c>
      <c r="X1" s="11">
        <v>0.12</v>
      </c>
      <c r="Y1" s="12" t="s">
        <v>277</v>
      </c>
    </row>
    <row r="2" spans="1:26" x14ac:dyDescent="0.2">
      <c r="B2" s="7"/>
      <c r="C2" s="7"/>
      <c r="D2" s="7"/>
      <c r="E2" s="7"/>
      <c r="G2" s="7"/>
      <c r="H2" s="24" t="s">
        <v>280</v>
      </c>
      <c r="I2" s="7"/>
      <c r="J2" s="7"/>
      <c r="K2" s="24" t="s">
        <v>283</v>
      </c>
      <c r="L2" s="24" t="s">
        <v>286</v>
      </c>
      <c r="M2" s="24" t="s">
        <v>295</v>
      </c>
      <c r="N2" s="24" t="s">
        <v>290</v>
      </c>
      <c r="O2" s="24" t="s">
        <v>291</v>
      </c>
      <c r="P2" s="24" t="s">
        <v>292</v>
      </c>
      <c r="Q2" s="24" t="s">
        <v>293</v>
      </c>
      <c r="R2" s="24" t="s">
        <v>294</v>
      </c>
      <c r="S2" s="24"/>
      <c r="U2" s="17">
        <v>8</v>
      </c>
      <c r="V2" s="18">
        <v>0.6</v>
      </c>
      <c r="W2" s="17">
        <v>8</v>
      </c>
      <c r="X2" s="21">
        <f>V2-X1</f>
        <v>0.48</v>
      </c>
      <c r="Y2" s="17">
        <v>8</v>
      </c>
      <c r="Z2" s="21">
        <f>V2+X1</f>
        <v>0.72</v>
      </c>
    </row>
    <row r="3" spans="1:26" x14ac:dyDescent="0.2">
      <c r="E3" s="2" t="s">
        <v>298</v>
      </c>
      <c r="H3" s="24" t="s">
        <v>281</v>
      </c>
      <c r="K3" s="24" t="s">
        <v>273</v>
      </c>
      <c r="L3" s="24" t="s">
        <v>285</v>
      </c>
      <c r="M3" s="24" t="s">
        <v>288</v>
      </c>
      <c r="N3" s="24" t="s">
        <v>289</v>
      </c>
      <c r="O3" s="24" t="s">
        <v>289</v>
      </c>
      <c r="P3" s="24" t="s">
        <v>273</v>
      </c>
      <c r="Q3" s="24" t="s">
        <v>285</v>
      </c>
      <c r="R3" s="24" t="s">
        <v>288</v>
      </c>
      <c r="S3" s="24"/>
      <c r="U3" s="19">
        <v>26</v>
      </c>
      <c r="V3" s="20">
        <v>0.6</v>
      </c>
      <c r="W3" s="19">
        <v>26</v>
      </c>
      <c r="X3" s="22">
        <f>V3-X1</f>
        <v>0.48</v>
      </c>
      <c r="Y3" s="19">
        <v>26</v>
      </c>
      <c r="Z3" s="22">
        <f>V3+X1</f>
        <v>0.72</v>
      </c>
    </row>
    <row r="4" spans="1:26" x14ac:dyDescent="0.2">
      <c r="A4" s="3"/>
      <c r="B4" s="3"/>
      <c r="C4" s="3"/>
      <c r="D4" s="2">
        <v>2012</v>
      </c>
      <c r="E4" s="2">
        <v>2014</v>
      </c>
      <c r="F4" s="24" t="s">
        <v>299</v>
      </c>
      <c r="G4" s="24" t="s">
        <v>300</v>
      </c>
      <c r="H4" s="24" t="s">
        <v>282</v>
      </c>
      <c r="I4" s="24" t="s">
        <v>301</v>
      </c>
      <c r="J4" s="24" t="s">
        <v>301</v>
      </c>
      <c r="K4" s="24" t="s">
        <v>284</v>
      </c>
      <c r="L4" s="24" t="s">
        <v>282</v>
      </c>
      <c r="M4" s="2" t="s">
        <v>287</v>
      </c>
      <c r="N4" s="24" t="s">
        <v>284</v>
      </c>
      <c r="O4" s="24" t="s">
        <v>284</v>
      </c>
      <c r="P4" s="24" t="s">
        <v>284</v>
      </c>
      <c r="Q4" s="24" t="s">
        <v>282</v>
      </c>
      <c r="R4" s="2" t="s">
        <v>296</v>
      </c>
      <c r="S4" s="2" t="s">
        <v>297</v>
      </c>
    </row>
    <row r="5" spans="1:26" x14ac:dyDescent="0.2">
      <c r="A5" s="2" t="s">
        <v>0</v>
      </c>
      <c r="B5" s="2" t="s">
        <v>6</v>
      </c>
      <c r="C5" s="2" t="s">
        <v>12</v>
      </c>
      <c r="D5" s="2" t="s">
        <v>279</v>
      </c>
      <c r="E5" s="2" t="s">
        <v>279</v>
      </c>
      <c r="F5" s="2" t="s">
        <v>1</v>
      </c>
      <c r="G5" s="2" t="s">
        <v>13</v>
      </c>
      <c r="H5" s="2" t="s">
        <v>9</v>
      </c>
      <c r="I5" s="2" t="s">
        <v>2</v>
      </c>
      <c r="J5" s="2" t="s">
        <v>3</v>
      </c>
      <c r="K5" s="2" t="s">
        <v>7</v>
      </c>
      <c r="L5" s="2" t="s">
        <v>10</v>
      </c>
      <c r="M5" s="2" t="s">
        <v>288</v>
      </c>
      <c r="N5" s="2" t="s">
        <v>4</v>
      </c>
      <c r="O5" s="2" t="s">
        <v>5</v>
      </c>
      <c r="P5" s="2" t="s">
        <v>8</v>
      </c>
      <c r="Q5" s="2" t="s">
        <v>11</v>
      </c>
      <c r="R5" s="2" t="s">
        <v>288</v>
      </c>
      <c r="S5" s="2" t="s">
        <v>278</v>
      </c>
    </row>
    <row r="6" spans="1:26" ht="15.75" x14ac:dyDescent="0.25">
      <c r="A6" t="s">
        <v>259</v>
      </c>
      <c r="B6" t="s">
        <v>260</v>
      </c>
      <c r="C6">
        <v>41640</v>
      </c>
      <c r="D6" s="14" t="s">
        <v>270</v>
      </c>
      <c r="E6" s="14" t="s">
        <v>270</v>
      </c>
      <c r="F6" s="30">
        <v>11.843757341951132</v>
      </c>
      <c r="G6" s="4">
        <v>10053.992781221867</v>
      </c>
      <c r="H6" s="23">
        <f>G6*2.204/2240/(0.01*F6*3.2808)^3</f>
        <v>168.61428663162786</v>
      </c>
      <c r="I6" s="1">
        <v>33.25080510896241</v>
      </c>
      <c r="J6" s="1">
        <v>60.063273268913662</v>
      </c>
      <c r="K6" s="9">
        <f>I6+J6</f>
        <v>93.314078377876072</v>
      </c>
      <c r="L6" s="8">
        <f>K6/(G6/1025.4)^(2/3)</f>
        <v>20.369654703250749</v>
      </c>
      <c r="M6" s="16">
        <f>L6/H6</f>
        <v>0.12080622057698108</v>
      </c>
      <c r="N6" s="1">
        <v>0</v>
      </c>
      <c r="O6" s="1">
        <v>102.90190483008317</v>
      </c>
      <c r="P6" s="9">
        <f>I6+MAX(N6,O6)</f>
        <v>136.15270993904556</v>
      </c>
      <c r="Q6" s="8">
        <f>P6/(G6/1025.4)^(2/3)</f>
        <v>29.7209567578793</v>
      </c>
      <c r="R6" s="16">
        <f>Q6/H6</f>
        <v>0.17626594609275761</v>
      </c>
      <c r="S6" s="25">
        <f>(M6+R6)/2</f>
        <v>0.14853608333486934</v>
      </c>
    </row>
    <row r="7" spans="1:26" ht="15.75" x14ac:dyDescent="0.25">
      <c r="A7" t="s">
        <v>263</v>
      </c>
      <c r="B7" t="s">
        <v>192</v>
      </c>
      <c r="C7">
        <v>41383</v>
      </c>
      <c r="D7" s="14" t="s">
        <v>270</v>
      </c>
      <c r="E7" s="14" t="s">
        <v>270</v>
      </c>
      <c r="F7" s="30">
        <v>10.722384532392024</v>
      </c>
      <c r="G7" s="4">
        <v>12162.431991219521</v>
      </c>
      <c r="H7" s="23">
        <f t="shared" ref="H7:H55" si="1">G7*2.204/2240/(0.01*F7*3.2808)^3</f>
        <v>274.897375503148</v>
      </c>
      <c r="I7" s="1">
        <v>39.206034523560042</v>
      </c>
      <c r="J7" s="1">
        <v>72.46613016203041</v>
      </c>
      <c r="K7" s="9">
        <f t="shared" ref="K7:K55" si="2">I7+J7</f>
        <v>111.67216468559045</v>
      </c>
      <c r="L7" s="8">
        <f t="shared" ref="L7:L55" si="3">K7/(G7/1025.4)^(2/3)</f>
        <v>21.471391639117204</v>
      </c>
      <c r="M7" s="16">
        <f t="shared" ref="M7:M55" si="4">L7/H7</f>
        <v>7.8106935723987386E-2</v>
      </c>
      <c r="N7" s="1">
        <v>146.66958934204797</v>
      </c>
      <c r="O7" s="1">
        <v>0</v>
      </c>
      <c r="P7" s="9">
        <f t="shared" ref="P7:P35" si="5">I7+MAX(N7,O7)</f>
        <v>185.87562386560802</v>
      </c>
      <c r="Q7" s="8">
        <f t="shared" ref="Q7:Q55" si="6">P7/(G7/1025.4)^(2/3)</f>
        <v>35.738613354726951</v>
      </c>
      <c r="R7" s="16">
        <f t="shared" ref="R7:R55" si="7">Q7/H7</f>
        <v>0.13000711006903626</v>
      </c>
      <c r="S7" s="25">
        <f t="shared" ref="S7:S55" si="8">(M7+R7)/2</f>
        <v>0.10405702289651182</v>
      </c>
    </row>
    <row r="8" spans="1:26" ht="15.75" x14ac:dyDescent="0.25">
      <c r="A8" t="s">
        <v>81</v>
      </c>
      <c r="B8" t="s">
        <v>82</v>
      </c>
      <c r="C8">
        <v>40078</v>
      </c>
      <c r="D8" s="14" t="s">
        <v>270</v>
      </c>
      <c r="E8" s="14" t="s">
        <v>270</v>
      </c>
      <c r="F8" s="30">
        <v>10.63886831879616</v>
      </c>
      <c r="G8" s="4">
        <v>12068.058125138283</v>
      </c>
      <c r="H8" s="23">
        <f t="shared" si="1"/>
        <v>279.23856388018527</v>
      </c>
      <c r="I8" s="1">
        <v>45.142682879141759</v>
      </c>
      <c r="J8" s="1">
        <v>64.968672849112636</v>
      </c>
      <c r="K8" s="9">
        <f t="shared" si="2"/>
        <v>110.1113557282544</v>
      </c>
      <c r="L8" s="8">
        <f t="shared" si="3"/>
        <v>21.281523897105934</v>
      </c>
      <c r="M8" s="16">
        <f t="shared" si="4"/>
        <v>7.6212696417667217E-2</v>
      </c>
      <c r="N8" s="1">
        <v>0</v>
      </c>
      <c r="O8" s="1">
        <v>123.55475192626186</v>
      </c>
      <c r="P8" s="9">
        <f t="shared" si="5"/>
        <v>168.69743480540362</v>
      </c>
      <c r="Q8" s="8">
        <f t="shared" si="6"/>
        <v>32.604616176480732</v>
      </c>
      <c r="R8" s="16">
        <f t="shared" si="7"/>
        <v>0.11676258366115437</v>
      </c>
      <c r="S8" s="25">
        <f t="shared" si="8"/>
        <v>9.6487640039410794E-2</v>
      </c>
    </row>
    <row r="9" spans="1:26" ht="15.75" x14ac:dyDescent="0.25">
      <c r="A9" t="s">
        <v>264</v>
      </c>
      <c r="B9" t="s">
        <v>52</v>
      </c>
      <c r="C9">
        <v>40698</v>
      </c>
      <c r="D9" s="14" t="s">
        <v>270</v>
      </c>
      <c r="E9" s="14" t="s">
        <v>270</v>
      </c>
      <c r="F9" s="30">
        <v>10.105766648799181</v>
      </c>
      <c r="G9" s="4">
        <v>13426.4973320961</v>
      </c>
      <c r="H9" s="23">
        <f t="shared" si="1"/>
        <v>362.47598240700592</v>
      </c>
      <c r="I9" s="1">
        <v>35.081039422029079</v>
      </c>
      <c r="J9" s="1">
        <v>47.251633077447011</v>
      </c>
      <c r="K9" s="9">
        <f t="shared" si="2"/>
        <v>82.332672499476089</v>
      </c>
      <c r="L9" s="8">
        <f t="shared" si="3"/>
        <v>14.820377575740075</v>
      </c>
      <c r="M9" s="16">
        <f t="shared" si="4"/>
        <v>4.0886509162140913E-2</v>
      </c>
      <c r="N9" s="1">
        <v>127.4846459081258</v>
      </c>
      <c r="O9" s="1">
        <v>0</v>
      </c>
      <c r="P9" s="9">
        <f t="shared" si="5"/>
        <v>162.56568533015488</v>
      </c>
      <c r="Q9" s="8">
        <f t="shared" si="6"/>
        <v>29.262803748623313</v>
      </c>
      <c r="R9" s="16">
        <f t="shared" si="7"/>
        <v>8.0730324680562127E-2</v>
      </c>
      <c r="S9" s="25">
        <f t="shared" si="8"/>
        <v>6.080841692135152E-2</v>
      </c>
    </row>
    <row r="10" spans="1:26" ht="15.75" x14ac:dyDescent="0.25">
      <c r="A10" t="s">
        <v>130</v>
      </c>
      <c r="B10" t="s">
        <v>131</v>
      </c>
      <c r="C10">
        <v>42210</v>
      </c>
      <c r="D10" s="14" t="s">
        <v>270</v>
      </c>
      <c r="E10" s="14" t="s">
        <v>270</v>
      </c>
      <c r="F10" s="30">
        <v>10.589185315817595</v>
      </c>
      <c r="G10" s="4">
        <v>11960.526364266872</v>
      </c>
      <c r="H10" s="23">
        <f t="shared" si="1"/>
        <v>280.66415449481519</v>
      </c>
      <c r="I10" s="1">
        <v>29.413816422177984</v>
      </c>
      <c r="J10" s="1">
        <v>54.628313506761387</v>
      </c>
      <c r="K10" s="9">
        <f t="shared" si="2"/>
        <v>84.042129928939374</v>
      </c>
      <c r="L10" s="8">
        <f t="shared" si="3"/>
        <v>16.340263817978794</v>
      </c>
      <c r="M10" s="16">
        <f t="shared" si="4"/>
        <v>5.8219988396418655E-2</v>
      </c>
      <c r="N10" s="1">
        <v>0</v>
      </c>
      <c r="O10" s="1">
        <v>104.98298343986457</v>
      </c>
      <c r="P10" s="9">
        <f t="shared" si="5"/>
        <v>134.39679986204254</v>
      </c>
      <c r="Q10" s="8">
        <f t="shared" si="6"/>
        <v>26.1306938305197</v>
      </c>
      <c r="R10" s="16">
        <f t="shared" si="7"/>
        <v>9.310306789106701E-2</v>
      </c>
      <c r="S10" s="25">
        <f t="shared" si="8"/>
        <v>7.5661528143742829E-2</v>
      </c>
    </row>
    <row r="11" spans="1:26" ht="15.75" x14ac:dyDescent="0.25">
      <c r="A11" t="s">
        <v>140</v>
      </c>
      <c r="B11" t="s">
        <v>141</v>
      </c>
      <c r="C11">
        <v>42246</v>
      </c>
      <c r="D11" s="14" t="s">
        <v>270</v>
      </c>
      <c r="E11" s="14" t="s">
        <v>270</v>
      </c>
      <c r="F11" s="30">
        <v>10.940014373660089</v>
      </c>
      <c r="G11" s="4">
        <v>9421.506390273571</v>
      </c>
      <c r="H11" s="23">
        <f t="shared" si="1"/>
        <v>200.48919507182285</v>
      </c>
      <c r="I11" s="1">
        <v>39.921405295672393</v>
      </c>
      <c r="J11" s="1">
        <v>53.829327969077454</v>
      </c>
      <c r="K11" s="9">
        <f t="shared" si="2"/>
        <v>93.75073326474984</v>
      </c>
      <c r="L11" s="8">
        <f t="shared" si="3"/>
        <v>21.370924856506328</v>
      </c>
      <c r="M11" s="16">
        <f t="shared" si="4"/>
        <v>0.1065938982340193</v>
      </c>
      <c r="N11" s="1">
        <v>0</v>
      </c>
      <c r="O11" s="1">
        <v>90.907831235316351</v>
      </c>
      <c r="P11" s="9">
        <f t="shared" si="5"/>
        <v>130.82923653098874</v>
      </c>
      <c r="Q11" s="8">
        <f t="shared" si="6"/>
        <v>29.823145756547628</v>
      </c>
      <c r="R11" s="16">
        <f t="shared" si="7"/>
        <v>0.14875188533658307</v>
      </c>
      <c r="S11" s="25">
        <f t="shared" si="8"/>
        <v>0.12767289178530117</v>
      </c>
    </row>
    <row r="12" spans="1:26" ht="15.75" x14ac:dyDescent="0.25">
      <c r="A12" t="s">
        <v>150</v>
      </c>
      <c r="C12">
        <v>42004</v>
      </c>
      <c r="D12" s="14" t="s">
        <v>270</v>
      </c>
      <c r="E12" s="14" t="s">
        <v>270</v>
      </c>
      <c r="F12" s="30">
        <v>12.404</v>
      </c>
      <c r="G12" s="4">
        <v>15989</v>
      </c>
      <c r="H12" s="23">
        <f t="shared" si="1"/>
        <v>233.43196873184777</v>
      </c>
      <c r="I12" s="1">
        <v>45.04</v>
      </c>
      <c r="J12" s="1">
        <v>61.89</v>
      </c>
      <c r="K12" s="9">
        <f t="shared" si="2"/>
        <v>106.93</v>
      </c>
      <c r="L12" s="8">
        <f t="shared" si="3"/>
        <v>17.132243585505204</v>
      </c>
      <c r="M12" s="16">
        <f t="shared" si="4"/>
        <v>7.3392876213907388E-2</v>
      </c>
      <c r="N12" s="1">
        <v>0</v>
      </c>
      <c r="O12" s="1">
        <v>135.26</v>
      </c>
      <c r="P12" s="9">
        <f t="shared" si="5"/>
        <v>180.29999999999998</v>
      </c>
      <c r="Q12" s="8">
        <f t="shared" si="6"/>
        <v>28.88752939742437</v>
      </c>
      <c r="R12" s="16">
        <f t="shared" si="7"/>
        <v>0.12375138484398672</v>
      </c>
      <c r="S12" s="25">
        <f t="shared" si="8"/>
        <v>9.8572130528947061E-2</v>
      </c>
    </row>
    <row r="13" spans="1:26" ht="15.75" x14ac:dyDescent="0.25">
      <c r="A13" t="s">
        <v>183</v>
      </c>
      <c r="B13" t="s">
        <v>184</v>
      </c>
      <c r="C13">
        <v>41727</v>
      </c>
      <c r="D13" s="14" t="s">
        <v>270</v>
      </c>
      <c r="E13" s="14" t="s">
        <v>270</v>
      </c>
      <c r="F13" s="30">
        <v>10.71293561771512</v>
      </c>
      <c r="G13" s="4">
        <v>11123.412023305893</v>
      </c>
      <c r="H13" s="23">
        <f t="shared" si="1"/>
        <v>252.07910170291308</v>
      </c>
      <c r="I13" s="1">
        <v>36.641848379365115</v>
      </c>
      <c r="J13" s="1">
        <v>68.619850945738023</v>
      </c>
      <c r="K13" s="9">
        <f t="shared" si="2"/>
        <v>105.26169932510314</v>
      </c>
      <c r="L13" s="8">
        <f t="shared" si="3"/>
        <v>21.480311223435919</v>
      </c>
      <c r="M13" s="16">
        <f t="shared" si="4"/>
        <v>8.5212582393091291E-2</v>
      </c>
      <c r="N13" s="1">
        <v>0</v>
      </c>
      <c r="O13" s="1">
        <v>125.33853359178873</v>
      </c>
      <c r="P13" s="9">
        <f t="shared" si="5"/>
        <v>161.98038197115386</v>
      </c>
      <c r="Q13" s="8">
        <f t="shared" si="6"/>
        <v>33.054653678782458</v>
      </c>
      <c r="R13" s="16">
        <f t="shared" si="7"/>
        <v>0.13112810009033951</v>
      </c>
      <c r="S13" s="25">
        <f t="shared" si="8"/>
        <v>0.1081703412417154</v>
      </c>
    </row>
    <row r="14" spans="1:26" ht="15.75" x14ac:dyDescent="0.25">
      <c r="A14" t="s">
        <v>191</v>
      </c>
      <c r="B14" t="s">
        <v>192</v>
      </c>
      <c r="C14">
        <v>41342</v>
      </c>
      <c r="D14" s="14" t="s">
        <v>270</v>
      </c>
      <c r="E14" s="14" t="s">
        <v>270</v>
      </c>
      <c r="F14" s="30">
        <v>10.848268460184336</v>
      </c>
      <c r="G14" s="4">
        <v>13042.649780631065</v>
      </c>
      <c r="H14" s="23">
        <f t="shared" si="1"/>
        <v>284.64847644687791</v>
      </c>
      <c r="I14" s="1">
        <v>38.908737579305559</v>
      </c>
      <c r="J14" s="1">
        <v>65.786239445812484</v>
      </c>
      <c r="K14" s="9">
        <f t="shared" si="2"/>
        <v>104.69497702511805</v>
      </c>
      <c r="L14" s="8">
        <f t="shared" si="3"/>
        <v>19.213692363167176</v>
      </c>
      <c r="M14" s="16">
        <f t="shared" si="4"/>
        <v>6.7499719664766603E-2</v>
      </c>
      <c r="N14" s="1">
        <v>0</v>
      </c>
      <c r="O14" s="1">
        <v>100.98805575144493</v>
      </c>
      <c r="P14" s="9">
        <f t="shared" si="5"/>
        <v>139.89679333075048</v>
      </c>
      <c r="Q14" s="8">
        <f t="shared" si="6"/>
        <v>25.673953288186286</v>
      </c>
      <c r="R14" s="16">
        <f t="shared" si="7"/>
        <v>9.0195294942945703E-2</v>
      </c>
      <c r="S14" s="25">
        <f t="shared" si="8"/>
        <v>7.8847507303856146E-2</v>
      </c>
    </row>
    <row r="15" spans="1:26" ht="15.75" x14ac:dyDescent="0.25">
      <c r="A15" t="s">
        <v>193</v>
      </c>
      <c r="B15" t="s">
        <v>194</v>
      </c>
      <c r="C15">
        <v>41729</v>
      </c>
      <c r="D15" s="14" t="s">
        <v>270</v>
      </c>
      <c r="E15" s="14" t="s">
        <v>270</v>
      </c>
      <c r="F15" s="30">
        <v>10.666300651729108</v>
      </c>
      <c r="G15" s="4">
        <v>10323.502764165401</v>
      </c>
      <c r="H15" s="23">
        <f t="shared" si="1"/>
        <v>237.03360320766421</v>
      </c>
      <c r="I15" s="1">
        <v>39.97714847272011</v>
      </c>
      <c r="J15" s="1">
        <v>56.542162585399623</v>
      </c>
      <c r="K15" s="9">
        <f t="shared" si="2"/>
        <v>96.51931105811974</v>
      </c>
      <c r="L15" s="8">
        <f t="shared" si="3"/>
        <v>20.701018006015047</v>
      </c>
      <c r="M15" s="16">
        <f t="shared" si="4"/>
        <v>8.7333684869478054E-2</v>
      </c>
      <c r="N15" s="1">
        <v>0</v>
      </c>
      <c r="O15" s="1">
        <v>101.69413599404933</v>
      </c>
      <c r="P15" s="9">
        <f t="shared" si="5"/>
        <v>141.67128446676944</v>
      </c>
      <c r="Q15" s="8">
        <f t="shared" si="6"/>
        <v>30.385005638052114</v>
      </c>
      <c r="R15" s="16">
        <f t="shared" si="7"/>
        <v>0.12818859953553474</v>
      </c>
      <c r="S15" s="25">
        <f t="shared" si="8"/>
        <v>0.1077611422025064</v>
      </c>
    </row>
    <row r="16" spans="1:26" ht="15.75" x14ac:dyDescent="0.25">
      <c r="A16" t="s">
        <v>218</v>
      </c>
      <c r="B16" t="s">
        <v>219</v>
      </c>
      <c r="C16">
        <v>42007</v>
      </c>
      <c r="D16" s="14" t="s">
        <v>270</v>
      </c>
      <c r="E16" s="14" t="s">
        <v>270</v>
      </c>
      <c r="F16" s="30">
        <v>10.303000000000001</v>
      </c>
      <c r="G16" s="4">
        <v>9396</v>
      </c>
      <c r="H16" s="23">
        <f t="shared" si="1"/>
        <v>239.37357813439328</v>
      </c>
      <c r="I16" s="1">
        <v>34.69</v>
      </c>
      <c r="J16" s="1">
        <v>57.73</v>
      </c>
      <c r="K16" s="9">
        <f t="shared" si="2"/>
        <v>92.419999999999987</v>
      </c>
      <c r="L16" s="8">
        <f t="shared" si="3"/>
        <v>21.105687371247033</v>
      </c>
      <c r="M16" s="16">
        <f t="shared" si="4"/>
        <v>8.8170497077156573E-2</v>
      </c>
      <c r="N16" s="1">
        <v>0</v>
      </c>
      <c r="O16" s="1">
        <v>110.1</v>
      </c>
      <c r="P16" s="9">
        <f t="shared" si="5"/>
        <v>144.79</v>
      </c>
      <c r="Q16" s="8">
        <f t="shared" si="6"/>
        <v>33.065272392153837</v>
      </c>
      <c r="R16" s="16">
        <f t="shared" si="7"/>
        <v>0.13813250672799718</v>
      </c>
      <c r="S16" s="25">
        <f t="shared" si="8"/>
        <v>0.11315150190257688</v>
      </c>
    </row>
    <row r="17" spans="1:19" ht="15.75" x14ac:dyDescent="0.25">
      <c r="A17" s="10" t="s">
        <v>53</v>
      </c>
      <c r="B17" t="s">
        <v>54</v>
      </c>
      <c r="C17">
        <v>31035</v>
      </c>
      <c r="D17" s="14" t="s">
        <v>270</v>
      </c>
      <c r="E17" s="14" t="s">
        <v>270</v>
      </c>
      <c r="F17" s="30">
        <v>14.509570495635272</v>
      </c>
      <c r="G17" s="4">
        <v>20310.344909906387</v>
      </c>
      <c r="H17" s="23">
        <f t="shared" si="1"/>
        <v>185.25840942906299</v>
      </c>
      <c r="I17" s="1">
        <v>62.153642408203005</v>
      </c>
      <c r="J17" s="1">
        <v>86.327600187895712</v>
      </c>
      <c r="K17" s="9">
        <f t="shared" si="2"/>
        <v>148.48124259609872</v>
      </c>
      <c r="L17" s="8">
        <f t="shared" si="3"/>
        <v>20.282536662535804</v>
      </c>
      <c r="M17" s="16">
        <f t="shared" si="4"/>
        <v>0.10948240743857923</v>
      </c>
      <c r="N17" s="1">
        <v>0</v>
      </c>
      <c r="O17" s="1">
        <v>154.27853300906114</v>
      </c>
      <c r="P17" s="9">
        <f t="shared" si="5"/>
        <v>216.43217541726415</v>
      </c>
      <c r="Q17" s="8">
        <f t="shared" si="6"/>
        <v>29.564633593444757</v>
      </c>
      <c r="R17" s="16">
        <f t="shared" si="7"/>
        <v>0.15958591938988501</v>
      </c>
      <c r="S17" s="25">
        <f t="shared" si="8"/>
        <v>0.13453416341423213</v>
      </c>
    </row>
    <row r="18" spans="1:19" ht="15.75" x14ac:dyDescent="0.25">
      <c r="A18" t="s">
        <v>60</v>
      </c>
      <c r="B18" t="s">
        <v>61</v>
      </c>
      <c r="C18">
        <v>42218</v>
      </c>
      <c r="D18" s="14" t="s">
        <v>270</v>
      </c>
      <c r="E18" s="14" t="s">
        <v>270</v>
      </c>
      <c r="F18" s="30">
        <v>10.638999999999999</v>
      </c>
      <c r="G18" s="4">
        <v>8651</v>
      </c>
      <c r="H18" s="23">
        <f t="shared" si="1"/>
        <v>200.16502187279409</v>
      </c>
      <c r="I18" s="1">
        <v>66.849999999999994</v>
      </c>
      <c r="J18" s="1">
        <v>51.27</v>
      </c>
      <c r="K18" s="9">
        <f t="shared" si="2"/>
        <v>118.12</v>
      </c>
      <c r="L18" s="8">
        <f t="shared" si="3"/>
        <v>28.501963025448749</v>
      </c>
      <c r="M18" s="16">
        <f t="shared" si="4"/>
        <v>0.14239232588579784</v>
      </c>
      <c r="N18" s="1">
        <v>0</v>
      </c>
      <c r="O18" s="1">
        <v>91.52</v>
      </c>
      <c r="P18" s="9">
        <f t="shared" si="5"/>
        <v>158.37</v>
      </c>
      <c r="Q18" s="8">
        <f t="shared" si="6"/>
        <v>38.214154117340989</v>
      </c>
      <c r="R18" s="16">
        <f t="shared" si="7"/>
        <v>0.19091324627949374</v>
      </c>
      <c r="S18" s="25">
        <f t="shared" si="8"/>
        <v>0.16665278608264578</v>
      </c>
    </row>
    <row r="19" spans="1:19" ht="15.75" x14ac:dyDescent="0.25">
      <c r="A19" t="s">
        <v>64</v>
      </c>
      <c r="B19" t="s">
        <v>65</v>
      </c>
      <c r="C19">
        <v>42229</v>
      </c>
      <c r="D19" s="14" t="s">
        <v>270</v>
      </c>
      <c r="E19" s="14" t="s">
        <v>270</v>
      </c>
      <c r="F19" s="30">
        <v>12.632999999999999</v>
      </c>
      <c r="G19" s="4">
        <v>13903</v>
      </c>
      <c r="H19" s="23">
        <f t="shared" si="1"/>
        <v>192.13803168237882</v>
      </c>
      <c r="I19" s="1">
        <v>51.47</v>
      </c>
      <c r="J19" s="1">
        <v>76.540000000000006</v>
      </c>
      <c r="K19" s="9">
        <f t="shared" si="2"/>
        <v>128.01</v>
      </c>
      <c r="L19" s="8">
        <f t="shared" si="3"/>
        <v>22.513020033184386</v>
      </c>
      <c r="M19" s="16">
        <f t="shared" si="4"/>
        <v>0.11717107662683045</v>
      </c>
      <c r="N19" s="1">
        <v>0</v>
      </c>
      <c r="O19" s="1">
        <v>159.88999999999999</v>
      </c>
      <c r="P19" s="9">
        <f t="shared" si="5"/>
        <v>211.35999999999999</v>
      </c>
      <c r="Q19" s="8">
        <f t="shared" si="6"/>
        <v>37.171720289148126</v>
      </c>
      <c r="R19" s="16">
        <f t="shared" si="7"/>
        <v>0.19346362593427766</v>
      </c>
      <c r="S19" s="25">
        <f t="shared" si="8"/>
        <v>0.15531735128055404</v>
      </c>
    </row>
    <row r="20" spans="1:19" ht="15.75" x14ac:dyDescent="0.25">
      <c r="A20" t="s">
        <v>261</v>
      </c>
      <c r="B20" t="s">
        <v>262</v>
      </c>
      <c r="C20">
        <v>41522</v>
      </c>
      <c r="D20" s="14" t="s">
        <v>270</v>
      </c>
      <c r="E20" s="14" t="s">
        <v>270</v>
      </c>
      <c r="F20" s="30">
        <v>14.439</v>
      </c>
      <c r="G20" s="4">
        <v>31788</v>
      </c>
      <c r="H20" s="23">
        <f t="shared" si="1"/>
        <v>294.22268753234664</v>
      </c>
      <c r="I20" s="1">
        <v>62.4</v>
      </c>
      <c r="J20" s="1">
        <v>107</v>
      </c>
      <c r="K20" s="9">
        <f t="shared" si="2"/>
        <v>169.4</v>
      </c>
      <c r="L20" s="8">
        <f t="shared" si="3"/>
        <v>17.165909234127128</v>
      </c>
      <c r="M20" s="16">
        <f t="shared" si="4"/>
        <v>5.8343254825445501E-2</v>
      </c>
      <c r="N20" s="1">
        <v>0</v>
      </c>
      <c r="O20" s="1">
        <v>169.67</v>
      </c>
      <c r="P20" s="9">
        <f t="shared" si="5"/>
        <v>232.07</v>
      </c>
      <c r="Q20" s="8">
        <f t="shared" si="6"/>
        <v>23.516484982077227</v>
      </c>
      <c r="R20" s="16">
        <f t="shared" si="7"/>
        <v>7.9927503821376256E-2</v>
      </c>
      <c r="S20" s="25">
        <f t="shared" si="8"/>
        <v>6.9135379323410878E-2</v>
      </c>
    </row>
    <row r="21" spans="1:19" ht="15.75" x14ac:dyDescent="0.25">
      <c r="A21" t="s">
        <v>68</v>
      </c>
      <c r="B21" t="s">
        <v>69</v>
      </c>
      <c r="C21">
        <v>19570</v>
      </c>
      <c r="D21" s="14" t="s">
        <v>270</v>
      </c>
      <c r="E21" s="14" t="s">
        <v>270</v>
      </c>
      <c r="F21" s="30">
        <v>13.376005538105964</v>
      </c>
      <c r="G21" s="4">
        <v>27204.628059446812</v>
      </c>
      <c r="H21" s="23">
        <f t="shared" si="1"/>
        <v>316.72896084807138</v>
      </c>
      <c r="I21" s="1">
        <v>59.227125613197927</v>
      </c>
      <c r="J21" s="1">
        <v>72.28031957187136</v>
      </c>
      <c r="K21" s="9">
        <f t="shared" si="2"/>
        <v>131.50744518506929</v>
      </c>
      <c r="L21" s="8">
        <f t="shared" si="3"/>
        <v>14.783729958257357</v>
      </c>
      <c r="M21" s="16">
        <f t="shared" si="4"/>
        <v>4.6676280939616441E-2</v>
      </c>
      <c r="N21" s="1">
        <v>0</v>
      </c>
      <c r="O21" s="1">
        <v>155.44913972706317</v>
      </c>
      <c r="P21" s="9">
        <f t="shared" si="5"/>
        <v>214.6762653402611</v>
      </c>
      <c r="Q21" s="8">
        <f t="shared" si="6"/>
        <v>24.13335557368087</v>
      </c>
      <c r="R21" s="16">
        <f t="shared" si="7"/>
        <v>7.6195607465327941E-2</v>
      </c>
      <c r="S21" s="25">
        <f t="shared" si="8"/>
        <v>6.1435944202472191E-2</v>
      </c>
    </row>
    <row r="22" spans="1:19" ht="15.75" x14ac:dyDescent="0.25">
      <c r="A22" t="s">
        <v>76</v>
      </c>
      <c r="B22" t="s">
        <v>77</v>
      </c>
      <c r="C22">
        <v>42219</v>
      </c>
      <c r="D22" s="14" t="s">
        <v>270</v>
      </c>
      <c r="E22" s="14" t="s">
        <v>270</v>
      </c>
      <c r="F22" s="30">
        <v>14.375</v>
      </c>
      <c r="G22" s="4">
        <v>23224</v>
      </c>
      <c r="H22" s="23">
        <f t="shared" si="1"/>
        <v>217.84006892620724</v>
      </c>
      <c r="I22" s="1">
        <v>59.92</v>
      </c>
      <c r="J22" s="1">
        <v>71.45</v>
      </c>
      <c r="K22" s="9">
        <f t="shared" si="2"/>
        <v>131.37</v>
      </c>
      <c r="L22" s="8">
        <f t="shared" si="3"/>
        <v>16.410950168851198</v>
      </c>
      <c r="M22" s="16">
        <f t="shared" si="4"/>
        <v>7.5334855748739063E-2</v>
      </c>
      <c r="N22" s="1">
        <v>0</v>
      </c>
      <c r="O22" s="1">
        <v>153.26</v>
      </c>
      <c r="P22" s="9">
        <f t="shared" si="5"/>
        <v>213.18</v>
      </c>
      <c r="Q22" s="8">
        <f t="shared" si="6"/>
        <v>26.63078600133743</v>
      </c>
      <c r="R22" s="16">
        <f t="shared" si="7"/>
        <v>0.12224925438468595</v>
      </c>
      <c r="S22" s="25">
        <f t="shared" si="8"/>
        <v>9.8792055066712514E-2</v>
      </c>
    </row>
    <row r="23" spans="1:19" ht="15.75" x14ac:dyDescent="0.25">
      <c r="A23" t="s">
        <v>110</v>
      </c>
      <c r="B23" t="s">
        <v>46</v>
      </c>
      <c r="C23">
        <v>19698</v>
      </c>
      <c r="D23" s="14" t="s">
        <v>270</v>
      </c>
      <c r="E23" s="14" t="s">
        <v>270</v>
      </c>
      <c r="F23" s="30">
        <v>12.541757813245058</v>
      </c>
      <c r="G23" s="4">
        <v>10808.983709871769</v>
      </c>
      <c r="H23" s="23">
        <f t="shared" si="1"/>
        <v>152.6630500928174</v>
      </c>
      <c r="I23" s="1">
        <v>57.099594355876782</v>
      </c>
      <c r="J23" s="1">
        <v>72.819170283332596</v>
      </c>
      <c r="K23" s="9">
        <f t="shared" si="2"/>
        <v>129.91876463920937</v>
      </c>
      <c r="L23" s="8">
        <f t="shared" si="3"/>
        <v>27.023660914663349</v>
      </c>
      <c r="M23" s="16">
        <f t="shared" si="4"/>
        <v>0.17701507272541239</v>
      </c>
      <c r="N23" s="1">
        <v>137.41622195212713</v>
      </c>
      <c r="O23" s="1">
        <v>113.80898647241955</v>
      </c>
      <c r="P23" s="9">
        <f t="shared" si="5"/>
        <v>194.51581630800391</v>
      </c>
      <c r="Q23" s="8">
        <f t="shared" si="6"/>
        <v>40.460125040782792</v>
      </c>
      <c r="R23" s="16">
        <f t="shared" si="7"/>
        <v>0.26502893146824652</v>
      </c>
      <c r="S23" s="25">
        <f t="shared" si="8"/>
        <v>0.22102200209682946</v>
      </c>
    </row>
    <row r="24" spans="1:19" ht="15.75" x14ac:dyDescent="0.25">
      <c r="A24" t="s">
        <v>114</v>
      </c>
      <c r="B24" t="s">
        <v>115</v>
      </c>
      <c r="C24">
        <v>40797</v>
      </c>
      <c r="D24" s="14" t="s">
        <v>270</v>
      </c>
      <c r="E24" s="14" t="s">
        <v>270</v>
      </c>
      <c r="F24" s="30">
        <v>10.933</v>
      </c>
      <c r="G24" s="4">
        <v>7585</v>
      </c>
      <c r="H24" s="23">
        <f t="shared" si="1"/>
        <v>161.71929664433503</v>
      </c>
      <c r="I24" s="1">
        <v>47.66</v>
      </c>
      <c r="J24" s="1">
        <v>45.68</v>
      </c>
      <c r="K24" s="9">
        <f t="shared" si="2"/>
        <v>93.34</v>
      </c>
      <c r="L24" s="8">
        <f t="shared" si="3"/>
        <v>24.586287092099028</v>
      </c>
      <c r="M24" s="16">
        <f t="shared" si="4"/>
        <v>0.15203063333976155</v>
      </c>
      <c r="N24" s="1">
        <v>0</v>
      </c>
      <c r="O24" s="1">
        <v>98.18</v>
      </c>
      <c r="P24" s="9">
        <f t="shared" si="5"/>
        <v>145.84</v>
      </c>
      <c r="Q24" s="8">
        <f t="shared" si="6"/>
        <v>38.41508581006773</v>
      </c>
      <c r="R24" s="16">
        <f t="shared" si="7"/>
        <v>0.23754175665599767</v>
      </c>
      <c r="S24" s="25">
        <f t="shared" si="8"/>
        <v>0.19478619499787961</v>
      </c>
    </row>
    <row r="25" spans="1:19" ht="15.75" x14ac:dyDescent="0.25">
      <c r="A25" t="s">
        <v>122</v>
      </c>
      <c r="B25" t="s">
        <v>123</v>
      </c>
      <c r="C25">
        <v>42075</v>
      </c>
      <c r="D25" s="14" t="s">
        <v>270</v>
      </c>
      <c r="E25" s="14" t="s">
        <v>270</v>
      </c>
      <c r="F25" s="30">
        <v>14.335832387059927</v>
      </c>
      <c r="G25" s="4">
        <v>25914.700649499893</v>
      </c>
      <c r="H25" s="23">
        <f t="shared" si="1"/>
        <v>245.07654864445729</v>
      </c>
      <c r="I25" s="1">
        <v>58.325944250926518</v>
      </c>
      <c r="J25" s="1">
        <v>98.656132844948843</v>
      </c>
      <c r="K25" s="9">
        <f t="shared" si="2"/>
        <v>156.98207709587535</v>
      </c>
      <c r="L25" s="8">
        <f t="shared" si="3"/>
        <v>18.228383159559286</v>
      </c>
      <c r="M25" s="16">
        <f t="shared" si="4"/>
        <v>7.4378324896373318E-2</v>
      </c>
      <c r="N25" s="1">
        <v>0</v>
      </c>
      <c r="O25" s="1">
        <v>161.21855855150176</v>
      </c>
      <c r="P25" s="9">
        <f t="shared" si="5"/>
        <v>219.54450280242827</v>
      </c>
      <c r="Q25" s="8">
        <f t="shared" si="6"/>
        <v>25.492982330801059</v>
      </c>
      <c r="R25" s="16">
        <f t="shared" si="7"/>
        <v>0.10402048858532273</v>
      </c>
      <c r="S25" s="25">
        <f t="shared" si="8"/>
        <v>8.9199406740848031E-2</v>
      </c>
    </row>
    <row r="26" spans="1:19" ht="15.75" x14ac:dyDescent="0.25">
      <c r="A26" t="s">
        <v>185</v>
      </c>
      <c r="B26" t="s">
        <v>123</v>
      </c>
      <c r="C26">
        <v>40497</v>
      </c>
      <c r="D26" s="14" t="s">
        <v>270</v>
      </c>
      <c r="E26" s="14" t="s">
        <v>270</v>
      </c>
      <c r="F26" s="30">
        <v>14.324554650187492</v>
      </c>
      <c r="G26" s="4">
        <v>25817.60446035862</v>
      </c>
      <c r="H26" s="23">
        <f t="shared" si="1"/>
        <v>244.73543780235093</v>
      </c>
      <c r="I26" s="1">
        <v>76.776935853720417</v>
      </c>
      <c r="J26" s="1">
        <v>105.60544891689739</v>
      </c>
      <c r="K26" s="9">
        <f t="shared" si="2"/>
        <v>182.38238477061782</v>
      </c>
      <c r="L26" s="8">
        <f t="shared" si="3"/>
        <v>21.230870610811877</v>
      </c>
      <c r="M26" s="16">
        <f t="shared" si="4"/>
        <v>8.67502916678458E-2</v>
      </c>
      <c r="N26" s="1">
        <v>0</v>
      </c>
      <c r="O26" s="1">
        <v>203.36040039957481</v>
      </c>
      <c r="P26" s="9">
        <f t="shared" si="5"/>
        <v>280.13733625329525</v>
      </c>
      <c r="Q26" s="8">
        <f t="shared" si="6"/>
        <v>32.610383654821987</v>
      </c>
      <c r="R26" s="16">
        <f t="shared" si="7"/>
        <v>0.13324749348787907</v>
      </c>
      <c r="S26" s="25">
        <f t="shared" si="8"/>
        <v>0.10999889257786244</v>
      </c>
    </row>
    <row r="27" spans="1:19" ht="15.75" x14ac:dyDescent="0.25">
      <c r="A27" t="s">
        <v>253</v>
      </c>
      <c r="B27" t="s">
        <v>77</v>
      </c>
      <c r="C27">
        <v>42209</v>
      </c>
      <c r="D27" s="14" t="s">
        <v>270</v>
      </c>
      <c r="E27" s="14" t="s">
        <v>270</v>
      </c>
      <c r="F27" s="30">
        <v>14.414</v>
      </c>
      <c r="G27" s="4">
        <v>23660</v>
      </c>
      <c r="H27" s="23">
        <f t="shared" si="1"/>
        <v>220.13317126385544</v>
      </c>
      <c r="I27" s="1">
        <v>56.33</v>
      </c>
      <c r="J27" s="1">
        <v>69.09</v>
      </c>
      <c r="K27" s="9">
        <f t="shared" si="2"/>
        <v>125.42</v>
      </c>
      <c r="L27" s="8">
        <f t="shared" si="3"/>
        <v>15.474590966425268</v>
      </c>
      <c r="M27" s="16">
        <f t="shared" si="4"/>
        <v>7.0296497695375285E-2</v>
      </c>
      <c r="N27" s="1">
        <v>0</v>
      </c>
      <c r="O27" s="1">
        <v>153.32</v>
      </c>
      <c r="P27" s="9">
        <f t="shared" si="5"/>
        <v>209.64999999999998</v>
      </c>
      <c r="Q27" s="8">
        <f t="shared" si="6"/>
        <v>25.867070611633366</v>
      </c>
      <c r="R27" s="16">
        <f t="shared" si="7"/>
        <v>0.11750646421492128</v>
      </c>
      <c r="S27" s="25">
        <f t="shared" si="8"/>
        <v>9.3901480955148275E-2</v>
      </c>
    </row>
    <row r="28" spans="1:19" ht="15.75" x14ac:dyDescent="0.25">
      <c r="A28" t="s">
        <v>23</v>
      </c>
      <c r="B28" t="s">
        <v>24</v>
      </c>
      <c r="C28">
        <v>42037</v>
      </c>
      <c r="D28" s="14" t="s">
        <v>270</v>
      </c>
      <c r="E28" s="14" t="s">
        <v>270</v>
      </c>
      <c r="F28" s="30">
        <v>22.062000000000001</v>
      </c>
      <c r="G28" s="4">
        <v>51091</v>
      </c>
      <c r="H28" s="23">
        <f t="shared" si="1"/>
        <v>132.56658399373364</v>
      </c>
      <c r="I28" s="1">
        <v>152.16</v>
      </c>
      <c r="J28" s="1">
        <v>136.72</v>
      </c>
      <c r="K28" s="9">
        <f t="shared" si="2"/>
        <v>288.88</v>
      </c>
      <c r="L28" s="8">
        <f t="shared" si="3"/>
        <v>21.334546485418855</v>
      </c>
      <c r="M28" s="16">
        <f t="shared" si="4"/>
        <v>0.16093457221789262</v>
      </c>
      <c r="N28" s="1">
        <v>0</v>
      </c>
      <c r="O28" s="1">
        <v>385.88</v>
      </c>
      <c r="P28" s="9">
        <f t="shared" si="5"/>
        <v>538.04</v>
      </c>
      <c r="Q28" s="8">
        <f t="shared" si="6"/>
        <v>39.735666681718222</v>
      </c>
      <c r="R28" s="16">
        <f t="shared" si="7"/>
        <v>0.29974119785417797</v>
      </c>
      <c r="S28" s="25">
        <f t="shared" si="8"/>
        <v>0.23033788503603531</v>
      </c>
    </row>
    <row r="29" spans="1:19" ht="15.75" x14ac:dyDescent="0.25">
      <c r="A29" t="s">
        <v>91</v>
      </c>
      <c r="B29" t="s">
        <v>92</v>
      </c>
      <c r="C29">
        <v>40834</v>
      </c>
      <c r="D29" s="14" t="s">
        <v>270</v>
      </c>
      <c r="E29" s="14" t="s">
        <v>270</v>
      </c>
      <c r="F29" s="30">
        <v>15.519</v>
      </c>
      <c r="G29" s="4">
        <v>20843</v>
      </c>
      <c r="H29" s="23">
        <f t="shared" si="1"/>
        <v>155.37936138479685</v>
      </c>
      <c r="I29" s="1">
        <v>77.89</v>
      </c>
      <c r="J29" s="1">
        <v>68.67</v>
      </c>
      <c r="K29" s="9">
        <f t="shared" si="2"/>
        <v>146.56</v>
      </c>
      <c r="L29" s="8">
        <f t="shared" si="3"/>
        <v>19.677541909773904</v>
      </c>
      <c r="M29" s="16">
        <f t="shared" si="4"/>
        <v>0.12664192808105634</v>
      </c>
      <c r="N29" s="1">
        <v>0</v>
      </c>
      <c r="O29" s="1">
        <v>171.13</v>
      </c>
      <c r="P29" s="9">
        <f t="shared" si="5"/>
        <v>249.01999999999998</v>
      </c>
      <c r="Q29" s="8">
        <f t="shared" si="6"/>
        <v>33.434098569677246</v>
      </c>
      <c r="R29" s="16">
        <f t="shared" si="7"/>
        <v>0.21517721704929479</v>
      </c>
      <c r="S29" s="25">
        <f t="shared" si="8"/>
        <v>0.17090957256517558</v>
      </c>
    </row>
    <row r="30" spans="1:19" ht="15.75" x14ac:dyDescent="0.25">
      <c r="A30" t="s">
        <v>135</v>
      </c>
      <c r="B30" t="s">
        <v>136</v>
      </c>
      <c r="C30">
        <v>41540</v>
      </c>
      <c r="D30" s="14" t="s">
        <v>270</v>
      </c>
      <c r="E30" s="14" t="s">
        <v>270</v>
      </c>
      <c r="F30" s="30">
        <v>13.875999999999999</v>
      </c>
      <c r="G30" s="4">
        <v>16929</v>
      </c>
      <c r="H30" s="23">
        <f t="shared" si="1"/>
        <v>176.54797252186944</v>
      </c>
      <c r="I30" s="1">
        <v>66.59</v>
      </c>
      <c r="J30" s="1">
        <v>101.12</v>
      </c>
      <c r="K30" s="9">
        <f t="shared" si="2"/>
        <v>167.71</v>
      </c>
      <c r="L30" s="8">
        <f t="shared" si="3"/>
        <v>25.866259544851548</v>
      </c>
      <c r="M30" s="16">
        <f t="shared" si="4"/>
        <v>0.14651122397708322</v>
      </c>
      <c r="N30" s="1">
        <v>0</v>
      </c>
      <c r="O30" s="1">
        <v>185.18</v>
      </c>
      <c r="P30" s="9">
        <f t="shared" si="5"/>
        <v>251.77</v>
      </c>
      <c r="Q30" s="8">
        <f t="shared" si="6"/>
        <v>38.831006890509059</v>
      </c>
      <c r="R30" s="16">
        <f t="shared" si="7"/>
        <v>0.21994592368201207</v>
      </c>
      <c r="S30" s="25">
        <f t="shared" si="8"/>
        <v>0.18322857382954766</v>
      </c>
    </row>
    <row r="31" spans="1:19" ht="15.75" x14ac:dyDescent="0.25">
      <c r="A31" t="s">
        <v>146</v>
      </c>
      <c r="B31" t="s">
        <v>147</v>
      </c>
      <c r="C31">
        <v>42227</v>
      </c>
      <c r="D31" s="14" t="s">
        <v>270</v>
      </c>
      <c r="E31" s="14" t="s">
        <v>270</v>
      </c>
      <c r="F31" s="30">
        <v>16.805</v>
      </c>
      <c r="G31" s="4">
        <v>30296</v>
      </c>
      <c r="H31" s="23">
        <f t="shared" si="1"/>
        <v>177.86645309087601</v>
      </c>
      <c r="I31" s="1">
        <v>98.97</v>
      </c>
      <c r="J31" s="1">
        <v>122</v>
      </c>
      <c r="K31" s="9">
        <f t="shared" si="2"/>
        <v>220.97</v>
      </c>
      <c r="L31" s="8">
        <f t="shared" si="3"/>
        <v>23.120931640822835</v>
      </c>
      <c r="M31" s="16">
        <f t="shared" si="4"/>
        <v>0.12999040144467167</v>
      </c>
      <c r="N31" s="1">
        <v>0</v>
      </c>
      <c r="O31" s="1">
        <v>255.77</v>
      </c>
      <c r="P31" s="9">
        <f t="shared" si="5"/>
        <v>354.74</v>
      </c>
      <c r="Q31" s="8">
        <f t="shared" si="6"/>
        <v>37.117795584312319</v>
      </c>
      <c r="R31" s="16">
        <f t="shared" si="7"/>
        <v>0.20868350911201897</v>
      </c>
      <c r="S31" s="25">
        <f t="shared" si="8"/>
        <v>0.1693369552783453</v>
      </c>
    </row>
    <row r="32" spans="1:19" ht="15.75" x14ac:dyDescent="0.25">
      <c r="A32" t="s">
        <v>151</v>
      </c>
      <c r="C32">
        <v>42071</v>
      </c>
      <c r="D32" s="14" t="s">
        <v>270</v>
      </c>
      <c r="E32" s="14" t="s">
        <v>270</v>
      </c>
      <c r="F32" s="30">
        <v>20.126000000000001</v>
      </c>
      <c r="G32" s="4">
        <v>45077</v>
      </c>
      <c r="H32" s="23">
        <f t="shared" si="1"/>
        <v>154.06603391522964</v>
      </c>
      <c r="I32" s="1">
        <v>109.91</v>
      </c>
      <c r="J32" s="1">
        <v>136.74</v>
      </c>
      <c r="K32" s="9">
        <f t="shared" si="2"/>
        <v>246.65</v>
      </c>
      <c r="L32" s="8">
        <f t="shared" si="3"/>
        <v>19.801890683201513</v>
      </c>
      <c r="M32" s="16">
        <f t="shared" si="4"/>
        <v>0.12852859374634729</v>
      </c>
      <c r="N32" s="1">
        <v>0</v>
      </c>
      <c r="O32" s="1">
        <v>248.16</v>
      </c>
      <c r="P32" s="9">
        <f t="shared" si="5"/>
        <v>358.07</v>
      </c>
      <c r="Q32" s="8">
        <f t="shared" si="6"/>
        <v>28.747062626936817</v>
      </c>
      <c r="R32" s="16">
        <f t="shared" si="7"/>
        <v>0.18658922993210855</v>
      </c>
      <c r="S32" s="25">
        <f t="shared" si="8"/>
        <v>0.15755891183922793</v>
      </c>
    </row>
    <row r="33" spans="1:19" ht="15.75" x14ac:dyDescent="0.25">
      <c r="A33" t="s">
        <v>167</v>
      </c>
      <c r="B33" t="s">
        <v>168</v>
      </c>
      <c r="C33">
        <v>42256</v>
      </c>
      <c r="D33" s="14" t="s">
        <v>270</v>
      </c>
      <c r="E33" s="14" t="s">
        <v>270</v>
      </c>
      <c r="F33" s="30">
        <v>15.608000000000001</v>
      </c>
      <c r="G33" s="4">
        <v>21895</v>
      </c>
      <c r="H33" s="23">
        <f t="shared" si="1"/>
        <v>160.44547871682693</v>
      </c>
      <c r="I33" s="1">
        <v>77.48</v>
      </c>
      <c r="J33" s="1">
        <v>98.72</v>
      </c>
      <c r="K33" s="9">
        <f t="shared" si="2"/>
        <v>176.2</v>
      </c>
      <c r="L33" s="8">
        <f t="shared" si="3"/>
        <v>22.893110953540848</v>
      </c>
      <c r="M33" s="16">
        <f t="shared" si="4"/>
        <v>0.14268467479813068</v>
      </c>
      <c r="N33" s="1">
        <v>0</v>
      </c>
      <c r="O33" s="1">
        <v>240.52</v>
      </c>
      <c r="P33" s="9">
        <f t="shared" si="5"/>
        <v>318</v>
      </c>
      <c r="Q33" s="8">
        <f t="shared" si="6"/>
        <v>41.316738270295069</v>
      </c>
      <c r="R33" s="16">
        <f t="shared" si="7"/>
        <v>0.2575126366958318</v>
      </c>
      <c r="S33" s="25">
        <f t="shared" si="8"/>
        <v>0.20009865574698124</v>
      </c>
    </row>
    <row r="34" spans="1:19" ht="15.75" x14ac:dyDescent="0.25">
      <c r="A34" t="s">
        <v>224</v>
      </c>
      <c r="B34" t="s">
        <v>225</v>
      </c>
      <c r="C34">
        <v>40417</v>
      </c>
      <c r="D34" s="14" t="s">
        <v>270</v>
      </c>
      <c r="E34" s="14" t="s">
        <v>270</v>
      </c>
      <c r="F34" s="30">
        <v>13.611923601329327</v>
      </c>
      <c r="G34" s="4">
        <v>21446.461066961288</v>
      </c>
      <c r="H34" s="23">
        <f t="shared" si="1"/>
        <v>236.9307519468891</v>
      </c>
      <c r="I34" s="1">
        <v>66.956846163814504</v>
      </c>
      <c r="J34" s="1">
        <v>105.71693527099283</v>
      </c>
      <c r="K34" s="9">
        <f t="shared" si="2"/>
        <v>172.67378143480732</v>
      </c>
      <c r="L34" s="8">
        <f t="shared" si="3"/>
        <v>22.74668863996191</v>
      </c>
      <c r="M34" s="16">
        <f t="shared" si="4"/>
        <v>9.6005640690579735E-2</v>
      </c>
      <c r="N34" s="1">
        <v>0</v>
      </c>
      <c r="O34" s="1">
        <v>179.7531649198672</v>
      </c>
      <c r="P34" s="9">
        <f t="shared" si="5"/>
        <v>246.71001108368171</v>
      </c>
      <c r="Q34" s="8">
        <f t="shared" si="6"/>
        <v>32.499640419358037</v>
      </c>
      <c r="R34" s="16">
        <f t="shared" si="7"/>
        <v>0.13716936342076536</v>
      </c>
      <c r="S34" s="25">
        <f t="shared" si="8"/>
        <v>0.11658750205567255</v>
      </c>
    </row>
    <row r="35" spans="1:19" ht="15.75" x14ac:dyDescent="0.25">
      <c r="A35" s="10" t="b">
        <v>1</v>
      </c>
      <c r="B35" t="s">
        <v>265</v>
      </c>
      <c r="C35">
        <v>42231</v>
      </c>
      <c r="D35" s="14" t="s">
        <v>270</v>
      </c>
      <c r="E35" s="14" t="s">
        <v>270</v>
      </c>
      <c r="F35" s="30">
        <v>15.207875770628451</v>
      </c>
      <c r="G35" s="4">
        <v>15576.678829014301</v>
      </c>
      <c r="H35" s="23">
        <f t="shared" si="1"/>
        <v>123.39384571146159</v>
      </c>
      <c r="I35" s="1">
        <v>82.314091440460174</v>
      </c>
      <c r="J35" s="1">
        <v>80.762573012632089</v>
      </c>
      <c r="K35" s="9">
        <f t="shared" si="2"/>
        <v>163.07666445309226</v>
      </c>
      <c r="L35" s="8">
        <f t="shared" si="3"/>
        <v>26.587088733233418</v>
      </c>
      <c r="M35" s="16">
        <f t="shared" si="4"/>
        <v>0.21546527365232968</v>
      </c>
      <c r="N35" s="1">
        <v>0</v>
      </c>
      <c r="O35" s="1">
        <v>237.63316375441204</v>
      </c>
      <c r="P35" s="9">
        <f t="shared" si="5"/>
        <v>319.94725519487224</v>
      </c>
      <c r="Q35" s="8">
        <f t="shared" si="6"/>
        <v>52.162374625140586</v>
      </c>
      <c r="R35" s="16">
        <f t="shared" si="7"/>
        <v>0.42273076363236661</v>
      </c>
      <c r="S35" s="25">
        <f t="shared" si="8"/>
        <v>0.31909801864234816</v>
      </c>
    </row>
    <row r="36" spans="1:19" ht="15.75" x14ac:dyDescent="0.25">
      <c r="D36" s="14"/>
      <c r="E36" s="14"/>
      <c r="F36" s="30"/>
      <c r="G36" s="4"/>
      <c r="H36" s="23"/>
      <c r="I36" s="1"/>
      <c r="J36" s="1"/>
      <c r="K36" s="9"/>
      <c r="L36" s="8"/>
      <c r="M36" s="16"/>
      <c r="N36" s="1"/>
      <c r="O36" s="1"/>
      <c r="P36" s="9"/>
      <c r="Q36" s="8"/>
      <c r="R36" s="16"/>
      <c r="S36" s="25"/>
    </row>
    <row r="37" spans="1:19" ht="15.75" x14ac:dyDescent="0.25">
      <c r="A37" t="s">
        <v>70</v>
      </c>
      <c r="B37" t="s">
        <v>71</v>
      </c>
      <c r="C37">
        <v>40411</v>
      </c>
      <c r="D37" s="14" t="s">
        <v>269</v>
      </c>
      <c r="E37" s="14" t="s">
        <v>269</v>
      </c>
      <c r="F37" s="30">
        <v>10.282</v>
      </c>
      <c r="G37" s="4">
        <v>6842</v>
      </c>
      <c r="H37" s="23">
        <f t="shared" si="1"/>
        <v>175.37778240497042</v>
      </c>
      <c r="I37" s="1">
        <v>38.229999999999997</v>
      </c>
      <c r="J37" s="1">
        <v>36.68</v>
      </c>
      <c r="K37" s="9">
        <f t="shared" si="2"/>
        <v>74.91</v>
      </c>
      <c r="L37" s="8">
        <f t="shared" si="3"/>
        <v>21.135537289859961</v>
      </c>
      <c r="M37" s="16">
        <f t="shared" si="4"/>
        <v>0.12051433767736451</v>
      </c>
      <c r="N37" s="1">
        <v>76.209999999999994</v>
      </c>
      <c r="O37" s="1">
        <v>94.34</v>
      </c>
      <c r="P37" s="9">
        <f>I37+MAX(N37,O37)</f>
        <v>132.57</v>
      </c>
      <c r="Q37" s="8">
        <f t="shared" si="6"/>
        <v>37.40406058625998</v>
      </c>
      <c r="R37" s="16">
        <f t="shared" si="7"/>
        <v>0.21327707576943283</v>
      </c>
      <c r="S37" s="25">
        <f t="shared" si="8"/>
        <v>0.16689570672339868</v>
      </c>
    </row>
    <row r="38" spans="1:19" ht="15.75" x14ac:dyDescent="0.25">
      <c r="A38" t="s">
        <v>142</v>
      </c>
      <c r="B38" t="s">
        <v>143</v>
      </c>
      <c r="C38">
        <v>40677</v>
      </c>
      <c r="D38" s="14" t="s">
        <v>269</v>
      </c>
      <c r="E38" s="14" t="s">
        <v>269</v>
      </c>
      <c r="F38" s="30">
        <v>11.862045563906431</v>
      </c>
      <c r="G38" s="4">
        <v>19460.526394665241</v>
      </c>
      <c r="H38" s="23">
        <f t="shared" si="1"/>
        <v>324.86290444424628</v>
      </c>
      <c r="I38" s="1">
        <v>64.206849429460533</v>
      </c>
      <c r="J38" s="1">
        <v>100.56069139407913</v>
      </c>
      <c r="K38" s="9">
        <f t="shared" si="2"/>
        <v>164.76754082353966</v>
      </c>
      <c r="L38" s="8">
        <f t="shared" si="3"/>
        <v>23.157809637166075</v>
      </c>
      <c r="M38" s="16">
        <f t="shared" si="4"/>
        <v>7.1284869156676742E-2</v>
      </c>
      <c r="N38" s="1">
        <v>0</v>
      </c>
      <c r="O38" s="1">
        <v>197.87898798988277</v>
      </c>
      <c r="P38" s="9">
        <f t="shared" ref="P38:P49" si="9">I38+MAX(N38,O38)</f>
        <v>262.08583741934331</v>
      </c>
      <c r="Q38" s="8">
        <f t="shared" si="6"/>
        <v>36.83573779895432</v>
      </c>
      <c r="R38" s="16">
        <f t="shared" si="7"/>
        <v>0.113388562667598</v>
      </c>
      <c r="S38" s="25">
        <f t="shared" si="8"/>
        <v>9.2336715912137379E-2</v>
      </c>
    </row>
    <row r="39" spans="1:19" ht="15.75" x14ac:dyDescent="0.25">
      <c r="A39" t="s">
        <v>187</v>
      </c>
      <c r="B39" t="s">
        <v>118</v>
      </c>
      <c r="C39">
        <v>18842</v>
      </c>
      <c r="D39" s="14" t="s">
        <v>269</v>
      </c>
      <c r="E39" s="14" t="s">
        <v>269</v>
      </c>
      <c r="F39" s="30">
        <v>9.3553399412333977</v>
      </c>
      <c r="G39" s="4">
        <v>4583.9383125901222</v>
      </c>
      <c r="H39" s="23">
        <f t="shared" si="1"/>
        <v>155.98554291823083</v>
      </c>
      <c r="I39" s="1">
        <v>31.43915185491165</v>
      </c>
      <c r="J39" s="1">
        <v>45.950958946333643</v>
      </c>
      <c r="K39" s="9">
        <f t="shared" si="2"/>
        <v>77.390110801245299</v>
      </c>
      <c r="L39" s="8">
        <f t="shared" si="3"/>
        <v>28.518181857583738</v>
      </c>
      <c r="M39" s="16">
        <f t="shared" si="4"/>
        <v>0.18282580118680133</v>
      </c>
      <c r="N39" s="1">
        <v>96.407824704024307</v>
      </c>
      <c r="O39" s="1">
        <v>0</v>
      </c>
      <c r="P39" s="9">
        <f t="shared" si="9"/>
        <v>127.84697655893595</v>
      </c>
      <c r="Q39" s="8">
        <f t="shared" si="6"/>
        <v>47.111488660529389</v>
      </c>
      <c r="R39" s="16">
        <f t="shared" si="7"/>
        <v>0.30202471190054903</v>
      </c>
      <c r="S39" s="25">
        <f t="shared" si="8"/>
        <v>0.24242525654367519</v>
      </c>
    </row>
    <row r="40" spans="1:19" ht="15.75" x14ac:dyDescent="0.25">
      <c r="A40" t="s">
        <v>266</v>
      </c>
      <c r="B40" t="s">
        <v>267</v>
      </c>
      <c r="C40">
        <v>16844</v>
      </c>
      <c r="D40" s="14" t="s">
        <v>269</v>
      </c>
      <c r="E40" s="14" t="s">
        <v>269</v>
      </c>
      <c r="F40" s="30">
        <v>9.3230307491123678</v>
      </c>
      <c r="G40" s="4">
        <v>5978.2214398384094</v>
      </c>
      <c r="H40" s="23">
        <f t="shared" si="1"/>
        <v>205.55353546356156</v>
      </c>
      <c r="I40" s="1">
        <v>28.819222533669013</v>
      </c>
      <c r="J40" s="1">
        <v>45.124101820125858</v>
      </c>
      <c r="K40" s="9">
        <f t="shared" si="2"/>
        <v>73.943324353794878</v>
      </c>
      <c r="L40" s="8">
        <f t="shared" si="3"/>
        <v>22.82687787456506</v>
      </c>
      <c r="M40" s="16">
        <f t="shared" si="4"/>
        <v>0.11105076749512575</v>
      </c>
      <c r="N40" s="1">
        <v>101.5454875219221</v>
      </c>
      <c r="O40" s="1">
        <v>0</v>
      </c>
      <c r="P40" s="9">
        <f t="shared" si="9"/>
        <v>130.3647100555911</v>
      </c>
      <c r="Q40" s="8">
        <f t="shared" si="6"/>
        <v>40.244597353423401</v>
      </c>
      <c r="R40" s="16">
        <f t="shared" si="7"/>
        <v>0.19578645175167786</v>
      </c>
      <c r="S40" s="25">
        <f t="shared" si="8"/>
        <v>0.15341860962340181</v>
      </c>
    </row>
    <row r="41" spans="1:19" ht="15.75" x14ac:dyDescent="0.25">
      <c r="A41" t="s">
        <v>247</v>
      </c>
      <c r="B41" t="s">
        <v>248</v>
      </c>
      <c r="C41">
        <v>41767</v>
      </c>
      <c r="D41" s="14" t="s">
        <v>269</v>
      </c>
      <c r="E41" s="14" t="s">
        <v>269</v>
      </c>
      <c r="F41" s="30">
        <v>10.619665685743094</v>
      </c>
      <c r="G41" s="4">
        <v>15159.709680318832</v>
      </c>
      <c r="H41" s="23">
        <f t="shared" si="1"/>
        <v>352.68147795761314</v>
      </c>
      <c r="I41" s="1">
        <v>45.282040821761051</v>
      </c>
      <c r="J41" s="1">
        <v>63.890971426190148</v>
      </c>
      <c r="K41" s="9">
        <f t="shared" si="2"/>
        <v>109.17301224795119</v>
      </c>
      <c r="L41" s="8">
        <f t="shared" si="3"/>
        <v>18.123841098816964</v>
      </c>
      <c r="M41" s="16">
        <f t="shared" si="4"/>
        <v>5.1388695555469939E-2</v>
      </c>
      <c r="N41" s="1">
        <v>0</v>
      </c>
      <c r="O41" s="1">
        <v>125.84022218521818</v>
      </c>
      <c r="P41" s="9">
        <f t="shared" si="9"/>
        <v>171.12226300697924</v>
      </c>
      <c r="Q41" s="8">
        <f t="shared" si="6"/>
        <v>28.408052863510314</v>
      </c>
      <c r="R41" s="16">
        <f t="shared" si="7"/>
        <v>8.0548751888026626E-2</v>
      </c>
      <c r="S41" s="25">
        <f t="shared" si="8"/>
        <v>6.5968723721748279E-2</v>
      </c>
    </row>
    <row r="42" spans="1:19" ht="15.75" x14ac:dyDescent="0.25">
      <c r="A42" t="s">
        <v>21</v>
      </c>
      <c r="B42" t="s">
        <v>22</v>
      </c>
      <c r="C42">
        <v>31212</v>
      </c>
      <c r="D42" s="14" t="s">
        <v>269</v>
      </c>
      <c r="E42" s="14" t="s">
        <v>269</v>
      </c>
      <c r="F42" s="30">
        <v>11.424347451776267</v>
      </c>
      <c r="G42" s="4">
        <v>7104.3557456731796</v>
      </c>
      <c r="H42" s="23">
        <f t="shared" si="1"/>
        <v>132.75619442339763</v>
      </c>
      <c r="I42" s="1">
        <v>45.570047236507584</v>
      </c>
      <c r="J42" s="1">
        <v>51.181527059310959</v>
      </c>
      <c r="K42" s="9">
        <f t="shared" si="2"/>
        <v>96.751574295818543</v>
      </c>
      <c r="L42" s="8">
        <f t="shared" si="3"/>
        <v>26.621781559140857</v>
      </c>
      <c r="M42" s="16">
        <f t="shared" si="4"/>
        <v>0.2005313701162324</v>
      </c>
      <c r="N42" s="1">
        <v>0</v>
      </c>
      <c r="O42" s="1">
        <v>119.23465570506389</v>
      </c>
      <c r="P42" s="9">
        <f t="shared" si="9"/>
        <v>164.80470294157146</v>
      </c>
      <c r="Q42" s="8">
        <f t="shared" si="6"/>
        <v>45.34701201052426</v>
      </c>
      <c r="R42" s="16">
        <f t="shared" si="7"/>
        <v>0.34158113832262782</v>
      </c>
      <c r="S42" s="25">
        <f t="shared" si="8"/>
        <v>0.27105625421943014</v>
      </c>
    </row>
    <row r="43" spans="1:19" ht="15.75" x14ac:dyDescent="0.25">
      <c r="A43" t="s">
        <v>98</v>
      </c>
      <c r="B43" t="s">
        <v>99</v>
      </c>
      <c r="C43">
        <v>41874</v>
      </c>
      <c r="D43" s="14" t="s">
        <v>269</v>
      </c>
      <c r="E43" s="14" t="s">
        <v>269</v>
      </c>
      <c r="F43" s="30">
        <v>12.03</v>
      </c>
      <c r="G43" s="4">
        <v>4950</v>
      </c>
      <c r="H43" s="23">
        <f t="shared" si="1"/>
        <v>79.21959538709531</v>
      </c>
      <c r="I43" s="1">
        <v>74.66</v>
      </c>
      <c r="J43" s="1">
        <v>70.62</v>
      </c>
      <c r="K43" s="9">
        <f t="shared" si="2"/>
        <v>145.28</v>
      </c>
      <c r="L43" s="8">
        <f t="shared" si="3"/>
        <v>50.86252394181944</v>
      </c>
      <c r="M43" s="16">
        <f t="shared" si="4"/>
        <v>0.64204473266099038</v>
      </c>
      <c r="N43" s="1">
        <v>0</v>
      </c>
      <c r="O43" s="1">
        <v>173.76</v>
      </c>
      <c r="P43" s="9">
        <f t="shared" si="9"/>
        <v>248.42</v>
      </c>
      <c r="Q43" s="8">
        <f t="shared" si="6"/>
        <v>86.971835060757044</v>
      </c>
      <c r="R43" s="16">
        <f t="shared" si="7"/>
        <v>1.0978576024755178</v>
      </c>
      <c r="S43" s="25">
        <f t="shared" si="8"/>
        <v>0.86995116756825408</v>
      </c>
    </row>
    <row r="44" spans="1:19" ht="15.75" x14ac:dyDescent="0.25">
      <c r="A44" t="s">
        <v>161</v>
      </c>
      <c r="B44" t="s">
        <v>14</v>
      </c>
      <c r="C44">
        <v>40640</v>
      </c>
      <c r="D44" s="14" t="s">
        <v>269</v>
      </c>
      <c r="E44" s="14" t="s">
        <v>269</v>
      </c>
      <c r="F44" s="30">
        <v>11.512740524560213</v>
      </c>
      <c r="G44" s="4">
        <v>7616.1524809598923</v>
      </c>
      <c r="H44" s="23">
        <f t="shared" si="1"/>
        <v>139.06690315892152</v>
      </c>
      <c r="I44" s="1">
        <v>45.68153359060301</v>
      </c>
      <c r="J44" s="1">
        <v>51.971222067486934</v>
      </c>
      <c r="K44" s="9">
        <f t="shared" si="2"/>
        <v>97.652755658089944</v>
      </c>
      <c r="L44" s="8">
        <f t="shared" si="3"/>
        <v>25.652102009974069</v>
      </c>
      <c r="M44" s="16">
        <f t="shared" si="4"/>
        <v>0.1844587132328647</v>
      </c>
      <c r="N44" s="1">
        <v>0</v>
      </c>
      <c r="O44" s="1">
        <v>121.90103767384628</v>
      </c>
      <c r="P44" s="9">
        <f t="shared" si="9"/>
        <v>167.58257126444929</v>
      </c>
      <c r="Q44" s="8">
        <f t="shared" si="6"/>
        <v>44.021750171811654</v>
      </c>
      <c r="R44" s="16">
        <f t="shared" si="7"/>
        <v>0.31655087710916313</v>
      </c>
      <c r="S44" s="25">
        <f t="shared" si="8"/>
        <v>0.25050479517101393</v>
      </c>
    </row>
    <row r="45" spans="1:19" ht="15.75" x14ac:dyDescent="0.25">
      <c r="A45" t="s">
        <v>178</v>
      </c>
      <c r="B45" t="s">
        <v>179</v>
      </c>
      <c r="C45">
        <v>41730</v>
      </c>
      <c r="D45" s="14" t="s">
        <v>269</v>
      </c>
      <c r="E45" s="14" t="s">
        <v>269</v>
      </c>
      <c r="F45" s="30">
        <v>13.02151883587241</v>
      </c>
      <c r="G45" s="4">
        <v>12435.571738243103</v>
      </c>
      <c r="H45" s="23">
        <f t="shared" si="1"/>
        <v>156.92969465865423</v>
      </c>
      <c r="I45" s="1">
        <v>61.661244344281521</v>
      </c>
      <c r="J45" s="1">
        <v>46.712782365985753</v>
      </c>
      <c r="K45" s="9">
        <f t="shared" si="2"/>
        <v>108.37402671026727</v>
      </c>
      <c r="L45" s="8">
        <f t="shared" si="3"/>
        <v>20.531006828607758</v>
      </c>
      <c r="M45" s="16">
        <f t="shared" si="4"/>
        <v>0.13082933012305795</v>
      </c>
      <c r="N45" s="1">
        <v>0</v>
      </c>
      <c r="O45" s="1">
        <v>154.56653942380768</v>
      </c>
      <c r="P45" s="9">
        <f t="shared" si="9"/>
        <v>216.22778376808921</v>
      </c>
      <c r="Q45" s="8">
        <f t="shared" si="6"/>
        <v>40.963450744022033</v>
      </c>
      <c r="R45" s="16">
        <f t="shared" si="7"/>
        <v>0.26103058973716681</v>
      </c>
      <c r="S45" s="25">
        <f t="shared" si="8"/>
        <v>0.19592995993011236</v>
      </c>
    </row>
    <row r="46" spans="1:19" ht="15.75" x14ac:dyDescent="0.25">
      <c r="A46" t="s">
        <v>181</v>
      </c>
      <c r="B46" t="s">
        <v>182</v>
      </c>
      <c r="C46">
        <v>42253</v>
      </c>
      <c r="D46" s="14" t="s">
        <v>269</v>
      </c>
      <c r="E46" s="14" t="s">
        <v>269</v>
      </c>
      <c r="F46" s="30">
        <v>10.877000000000001</v>
      </c>
      <c r="G46" s="4">
        <v>4420</v>
      </c>
      <c r="H46" s="23">
        <f t="shared" si="1"/>
        <v>95.701597379968106</v>
      </c>
      <c r="I46" s="1">
        <v>49.89</v>
      </c>
      <c r="J46" s="1">
        <v>40.69</v>
      </c>
      <c r="K46" s="9">
        <f t="shared" si="2"/>
        <v>90.58</v>
      </c>
      <c r="L46" s="8">
        <f t="shared" si="3"/>
        <v>34.198968893914191</v>
      </c>
      <c r="M46" s="16">
        <f t="shared" si="4"/>
        <v>0.35735003208078731</v>
      </c>
      <c r="N46" s="1">
        <v>121.63</v>
      </c>
      <c r="O46" s="1">
        <v>0</v>
      </c>
      <c r="P46" s="9">
        <f t="shared" si="9"/>
        <v>171.51999999999998</v>
      </c>
      <c r="Q46" s="8">
        <f t="shared" si="6"/>
        <v>64.758303650741453</v>
      </c>
      <c r="R46" s="16">
        <f t="shared" si="7"/>
        <v>0.67666899428678096</v>
      </c>
      <c r="S46" s="25">
        <f t="shared" si="8"/>
        <v>0.51700951318378419</v>
      </c>
    </row>
    <row r="47" spans="1:19" ht="15.75" x14ac:dyDescent="0.25">
      <c r="A47" t="s">
        <v>205</v>
      </c>
      <c r="B47" t="s">
        <v>73</v>
      </c>
      <c r="C47">
        <v>41747</v>
      </c>
      <c r="D47" s="14" t="s">
        <v>269</v>
      </c>
      <c r="E47" s="14" t="s">
        <v>269</v>
      </c>
      <c r="F47" s="30">
        <v>11.234</v>
      </c>
      <c r="G47" s="4">
        <v>7084</v>
      </c>
      <c r="H47" s="23">
        <f t="shared" si="1"/>
        <v>139.21934844499154</v>
      </c>
      <c r="I47" s="1">
        <v>50.35</v>
      </c>
      <c r="J47" s="1">
        <v>44.52</v>
      </c>
      <c r="K47" s="9">
        <f t="shared" si="2"/>
        <v>94.87</v>
      </c>
      <c r="L47" s="8">
        <f t="shared" si="3"/>
        <v>26.154037432112624</v>
      </c>
      <c r="M47" s="16">
        <f t="shared" si="4"/>
        <v>0.18786208759227621</v>
      </c>
      <c r="N47" s="1">
        <v>0</v>
      </c>
      <c r="O47" s="1">
        <v>153.02000000000001</v>
      </c>
      <c r="P47" s="9">
        <f t="shared" si="9"/>
        <v>203.37</v>
      </c>
      <c r="Q47" s="8">
        <f t="shared" si="6"/>
        <v>56.065632893103661</v>
      </c>
      <c r="R47" s="16">
        <f t="shared" si="7"/>
        <v>0.40271437497250145</v>
      </c>
      <c r="S47" s="25">
        <f t="shared" si="8"/>
        <v>0.29528823128238885</v>
      </c>
    </row>
    <row r="48" spans="1:19" ht="15.75" x14ac:dyDescent="0.25">
      <c r="A48" t="s">
        <v>212</v>
      </c>
      <c r="B48" t="s">
        <v>213</v>
      </c>
      <c r="C48">
        <v>41998</v>
      </c>
      <c r="D48" s="14" t="s">
        <v>269</v>
      </c>
      <c r="E48" s="14" t="s">
        <v>269</v>
      </c>
      <c r="F48" s="30">
        <v>9.516</v>
      </c>
      <c r="G48" s="4">
        <v>3586</v>
      </c>
      <c r="H48" s="23">
        <f t="shared" si="1"/>
        <v>115.95014288064927</v>
      </c>
      <c r="I48" s="1">
        <v>35.57</v>
      </c>
      <c r="J48" s="1">
        <v>29.07</v>
      </c>
      <c r="K48" s="9">
        <f t="shared" si="2"/>
        <v>64.64</v>
      </c>
      <c r="L48" s="8">
        <f t="shared" si="3"/>
        <v>28.055845827970867</v>
      </c>
      <c r="M48" s="16">
        <f t="shared" si="4"/>
        <v>0.24196473700640056</v>
      </c>
      <c r="N48" s="1">
        <v>0</v>
      </c>
      <c r="O48" s="1">
        <v>105.73</v>
      </c>
      <c r="P48" s="9">
        <f t="shared" si="9"/>
        <v>141.30000000000001</v>
      </c>
      <c r="Q48" s="8">
        <f t="shared" si="6"/>
        <v>61.328759521848447</v>
      </c>
      <c r="R48" s="16">
        <f t="shared" si="7"/>
        <v>0.52892353556628091</v>
      </c>
      <c r="S48" s="25">
        <f t="shared" si="8"/>
        <v>0.38544413628634072</v>
      </c>
    </row>
    <row r="49" spans="1:19" ht="15.75" x14ac:dyDescent="0.25">
      <c r="A49" t="s">
        <v>214</v>
      </c>
      <c r="B49" t="s">
        <v>215</v>
      </c>
      <c r="C49">
        <v>41518</v>
      </c>
      <c r="D49" s="14" t="s">
        <v>269</v>
      </c>
      <c r="E49" s="14" t="s">
        <v>269</v>
      </c>
      <c r="F49" s="30">
        <v>12.624000000000001</v>
      </c>
      <c r="G49" s="4">
        <v>10992</v>
      </c>
      <c r="H49" s="23">
        <f t="shared" si="1"/>
        <v>152.23344138059187</v>
      </c>
      <c r="I49" s="1">
        <v>54.79</v>
      </c>
      <c r="J49" s="1">
        <v>59.93</v>
      </c>
      <c r="K49" s="9">
        <f t="shared" si="2"/>
        <v>114.72</v>
      </c>
      <c r="L49" s="8">
        <f t="shared" si="3"/>
        <v>23.596641834923464</v>
      </c>
      <c r="M49" s="16">
        <f t="shared" si="4"/>
        <v>0.15500301130242847</v>
      </c>
      <c r="N49" s="1">
        <v>0</v>
      </c>
      <c r="O49" s="1">
        <v>143.87</v>
      </c>
      <c r="P49" s="9">
        <f t="shared" si="9"/>
        <v>198.66</v>
      </c>
      <c r="Q49" s="8">
        <f t="shared" si="6"/>
        <v>40.862176315602291</v>
      </c>
      <c r="R49" s="16">
        <f t="shared" si="7"/>
        <v>0.26841787155980157</v>
      </c>
      <c r="S49" s="25">
        <f t="shared" si="8"/>
        <v>0.211710441431115</v>
      </c>
    </row>
    <row r="50" spans="1:19" ht="15.75" x14ac:dyDescent="0.25">
      <c r="D50" s="14"/>
      <c r="E50" s="13"/>
      <c r="F50" s="30"/>
      <c r="G50" s="4"/>
      <c r="H50" s="23"/>
      <c r="I50" s="1"/>
      <c r="J50" s="1"/>
      <c r="K50" s="9"/>
      <c r="L50" s="8"/>
      <c r="M50" s="16"/>
      <c r="N50" s="1"/>
      <c r="O50" s="1"/>
      <c r="P50" s="9"/>
      <c r="Q50" s="8"/>
      <c r="R50" s="16"/>
      <c r="S50" s="25"/>
    </row>
    <row r="51" spans="1:19" ht="15.75" x14ac:dyDescent="0.25">
      <c r="A51" t="s">
        <v>195</v>
      </c>
      <c r="B51" t="s">
        <v>196</v>
      </c>
      <c r="C51">
        <v>42237</v>
      </c>
      <c r="D51" s="14" t="s">
        <v>271</v>
      </c>
      <c r="E51" s="14" t="str">
        <f>IF(S51&lt;X$2,"St. David's",IF(S51&gt;Z$2,"Gibbs Hill","CHOICE"))</f>
        <v>Gibbs Hill</v>
      </c>
      <c r="F51" s="30">
        <v>12.993</v>
      </c>
      <c r="G51" s="4">
        <v>6210</v>
      </c>
      <c r="H51" s="23">
        <f t="shared" si="1"/>
        <v>78.883757226708781</v>
      </c>
      <c r="I51" s="1">
        <v>69.5</v>
      </c>
      <c r="J51" s="1">
        <v>49.54</v>
      </c>
      <c r="K51" s="9">
        <f t="shared" si="2"/>
        <v>119.03999999999999</v>
      </c>
      <c r="L51" s="8">
        <f t="shared" si="3"/>
        <v>35.828398293248114</v>
      </c>
      <c r="M51" s="16">
        <f t="shared" si="4"/>
        <v>0.45419234013256649</v>
      </c>
      <c r="N51" s="1">
        <v>0</v>
      </c>
      <c r="O51" s="1">
        <v>211.2</v>
      </c>
      <c r="P51" s="9">
        <f t="shared" ref="P51:P63" si="10">I51+MAX(N51,O51)</f>
        <v>280.7</v>
      </c>
      <c r="Q51" s="8">
        <f t="shared" si="6"/>
        <v>84.484470773813385</v>
      </c>
      <c r="R51" s="16">
        <f t="shared" si="7"/>
        <v>1.070999578924827</v>
      </c>
      <c r="S51" s="25">
        <f t="shared" si="8"/>
        <v>0.76259595952869674</v>
      </c>
    </row>
    <row r="52" spans="1:19" ht="15.75" x14ac:dyDescent="0.25">
      <c r="A52" t="s">
        <v>228</v>
      </c>
      <c r="B52" t="s">
        <v>229</v>
      </c>
      <c r="C52">
        <v>41573</v>
      </c>
      <c r="D52" s="14" t="s">
        <v>271</v>
      </c>
      <c r="E52" s="14" t="str">
        <f t="shared" ref="E52:E63" si="11">IF(S52&lt;X$2,"St. David's",IF(S52&gt;Z$2,"Gibbs Hill","CHOICE"))</f>
        <v>CHOICE</v>
      </c>
      <c r="F52" s="30">
        <v>14.791</v>
      </c>
      <c r="G52" s="4">
        <v>10064</v>
      </c>
      <c r="H52" s="23">
        <f t="shared" si="1"/>
        <v>86.656734598286334</v>
      </c>
      <c r="I52" s="1">
        <v>83.82</v>
      </c>
      <c r="J52" s="1">
        <v>70.75</v>
      </c>
      <c r="K52" s="9">
        <f t="shared" si="2"/>
        <v>154.57</v>
      </c>
      <c r="L52" s="8">
        <f t="shared" si="3"/>
        <v>33.71892059411045</v>
      </c>
      <c r="M52" s="16">
        <f t="shared" si="4"/>
        <v>0.3891090605989353</v>
      </c>
      <c r="N52" s="1">
        <v>0</v>
      </c>
      <c r="O52" s="1">
        <v>231.29</v>
      </c>
      <c r="P52" s="9">
        <f t="shared" si="10"/>
        <v>315.11</v>
      </c>
      <c r="Q52" s="8">
        <f t="shared" si="6"/>
        <v>68.740176414635087</v>
      </c>
      <c r="R52" s="16">
        <f t="shared" si="7"/>
        <v>0.79324678841515506</v>
      </c>
      <c r="S52" s="25">
        <f t="shared" si="8"/>
        <v>0.5911779245070452</v>
      </c>
    </row>
    <row r="53" spans="1:19" ht="15.75" x14ac:dyDescent="0.25">
      <c r="A53" t="s">
        <v>47</v>
      </c>
      <c r="B53" t="s">
        <v>48</v>
      </c>
      <c r="C53">
        <v>42249</v>
      </c>
      <c r="D53" s="14" t="s">
        <v>271</v>
      </c>
      <c r="E53" s="14" t="str">
        <f t="shared" si="11"/>
        <v>Gibbs Hill</v>
      </c>
      <c r="F53" s="30">
        <v>21.873000000000001</v>
      </c>
      <c r="G53" s="4">
        <v>18019</v>
      </c>
      <c r="H53" s="23">
        <f t="shared" si="1"/>
        <v>47.976651062827123</v>
      </c>
      <c r="I53" s="1">
        <v>185.35</v>
      </c>
      <c r="J53" s="1">
        <v>236.71</v>
      </c>
      <c r="K53" s="9">
        <f t="shared" si="2"/>
        <v>422.06</v>
      </c>
      <c r="L53" s="8">
        <f t="shared" si="3"/>
        <v>62.442835097955779</v>
      </c>
      <c r="M53" s="16">
        <f t="shared" si="4"/>
        <v>1.3015255069843177</v>
      </c>
      <c r="N53" s="1">
        <v>0</v>
      </c>
      <c r="O53" s="1">
        <v>497.41</v>
      </c>
      <c r="P53" s="9">
        <f t="shared" si="10"/>
        <v>682.76</v>
      </c>
      <c r="Q53" s="8">
        <f t="shared" si="6"/>
        <v>101.01281829948417</v>
      </c>
      <c r="R53" s="16">
        <f t="shared" si="7"/>
        <v>2.1054578854869277</v>
      </c>
      <c r="S53" s="25">
        <f t="shared" si="8"/>
        <v>1.7034916962356226</v>
      </c>
    </row>
    <row r="54" spans="1:19" ht="15.75" x14ac:dyDescent="0.25">
      <c r="A54" t="s">
        <v>159</v>
      </c>
      <c r="B54" t="s">
        <v>160</v>
      </c>
      <c r="C54">
        <v>42081</v>
      </c>
      <c r="D54" s="14" t="s">
        <v>271</v>
      </c>
      <c r="E54" s="14" t="str">
        <f t="shared" si="11"/>
        <v>Gibbs Hill</v>
      </c>
      <c r="F54" s="30">
        <v>15.897</v>
      </c>
      <c r="G54" s="4">
        <v>8379</v>
      </c>
      <c r="H54" s="23">
        <f t="shared" si="1"/>
        <v>58.112688876339789</v>
      </c>
      <c r="I54" s="1">
        <v>96.1</v>
      </c>
      <c r="J54" s="1">
        <v>73.39</v>
      </c>
      <c r="K54" s="9">
        <f t="shared" si="2"/>
        <v>169.49</v>
      </c>
      <c r="L54" s="8">
        <f t="shared" si="3"/>
        <v>41.77772897302706</v>
      </c>
      <c r="M54" s="16">
        <f t="shared" si="4"/>
        <v>0.71890889547251002</v>
      </c>
      <c r="N54" s="1">
        <v>0</v>
      </c>
      <c r="O54" s="1">
        <v>281.04000000000002</v>
      </c>
      <c r="P54" s="9">
        <f t="shared" si="10"/>
        <v>377.14</v>
      </c>
      <c r="Q54" s="8">
        <f t="shared" si="6"/>
        <v>92.961547612764306</v>
      </c>
      <c r="R54" s="16">
        <f t="shared" si="7"/>
        <v>1.5996772720426125</v>
      </c>
      <c r="S54" s="25">
        <f t="shared" si="8"/>
        <v>1.1592930837575612</v>
      </c>
    </row>
    <row r="55" spans="1:19" ht="15.75" x14ac:dyDescent="0.25">
      <c r="A55" t="s">
        <v>200</v>
      </c>
      <c r="B55" t="s">
        <v>201</v>
      </c>
      <c r="C55">
        <v>41728</v>
      </c>
      <c r="D55" s="14" t="s">
        <v>271</v>
      </c>
      <c r="E55" s="14" t="str">
        <f t="shared" si="11"/>
        <v>Gibbs Hill</v>
      </c>
      <c r="F55" s="30">
        <v>25.06</v>
      </c>
      <c r="G55" s="4">
        <v>20616</v>
      </c>
      <c r="H55" s="23">
        <f t="shared" si="1"/>
        <v>36.499381784978375</v>
      </c>
      <c r="I55" s="1">
        <v>245.01</v>
      </c>
      <c r="J55" s="1">
        <v>174.02</v>
      </c>
      <c r="K55" s="9">
        <f t="shared" si="2"/>
        <v>419.03</v>
      </c>
      <c r="L55" s="8">
        <f t="shared" si="3"/>
        <v>56.672328291394891</v>
      </c>
      <c r="M55" s="16">
        <f t="shared" si="4"/>
        <v>1.5526928271075227</v>
      </c>
      <c r="N55" s="1">
        <v>0</v>
      </c>
      <c r="O55" s="1">
        <v>595.28</v>
      </c>
      <c r="P55" s="9">
        <f t="shared" si="10"/>
        <v>840.29</v>
      </c>
      <c r="Q55" s="8">
        <f t="shared" si="6"/>
        <v>113.64625621071573</v>
      </c>
      <c r="R55" s="16">
        <f t="shared" si="7"/>
        <v>3.1136487976760141</v>
      </c>
      <c r="S55" s="25">
        <f t="shared" si="8"/>
        <v>2.3331708123917685</v>
      </c>
    </row>
    <row r="56" spans="1:19" ht="15.75" x14ac:dyDescent="0.25">
      <c r="A56" t="s">
        <v>206</v>
      </c>
      <c r="B56" t="s">
        <v>207</v>
      </c>
      <c r="C56">
        <v>41848</v>
      </c>
      <c r="D56" s="14" t="s">
        <v>271</v>
      </c>
      <c r="E56" s="14" t="str">
        <f t="shared" si="11"/>
        <v>Gibbs Hill</v>
      </c>
      <c r="F56" s="30">
        <v>16.38</v>
      </c>
      <c r="G56" s="4">
        <v>9484</v>
      </c>
      <c r="H56" s="23">
        <f t="shared" ref="H56:H99" si="12">G56*2.204/2240/(0.01*F56*3.2808)^3</f>
        <v>60.12763970196908</v>
      </c>
      <c r="I56" s="1">
        <v>114.28</v>
      </c>
      <c r="J56" s="1">
        <v>78.22</v>
      </c>
      <c r="K56" s="9">
        <f t="shared" ref="K56:K99" si="13">I56+J56</f>
        <v>192.5</v>
      </c>
      <c r="L56" s="8">
        <f t="shared" ref="L56:L99" si="14">K56/(G56/1025.4)^(2/3)</f>
        <v>43.688310054291101</v>
      </c>
      <c r="M56" s="16">
        <f t="shared" ref="M56:M99" si="15">L56/H56</f>
        <v>0.72659279943197874</v>
      </c>
      <c r="N56" s="1">
        <v>0</v>
      </c>
      <c r="O56" s="1">
        <v>291.56</v>
      </c>
      <c r="P56" s="9">
        <f t="shared" si="10"/>
        <v>405.84000000000003</v>
      </c>
      <c r="Q56" s="8">
        <f t="shared" ref="Q56:Q99" si="16">P56/(G56/1025.4)^(2/3)</f>
        <v>92.106305207446766</v>
      </c>
      <c r="R56" s="16">
        <f t="shared" ref="R56:R99" si="17">Q56/H56</f>
        <v>1.5318463466050611</v>
      </c>
      <c r="S56" s="25">
        <f t="shared" ref="S56:S99" si="18">(M56+R56)/2</f>
        <v>1.1292195730185199</v>
      </c>
    </row>
    <row r="57" spans="1:19" ht="15.75" x14ac:dyDescent="0.25">
      <c r="A57" t="s">
        <v>221</v>
      </c>
      <c r="B57" t="s">
        <v>222</v>
      </c>
      <c r="C57">
        <v>42260</v>
      </c>
      <c r="D57" s="14" t="s">
        <v>271</v>
      </c>
      <c r="E57" s="14" t="str">
        <f t="shared" si="11"/>
        <v>Gibbs Hill</v>
      </c>
      <c r="F57" s="30">
        <v>21.353999999999999</v>
      </c>
      <c r="G57" s="4">
        <v>16526</v>
      </c>
      <c r="H57" s="23">
        <f t="shared" si="12"/>
        <v>47.288369112154413</v>
      </c>
      <c r="I57" s="1">
        <v>175.04</v>
      </c>
      <c r="J57" s="1">
        <v>131.32</v>
      </c>
      <c r="K57" s="9">
        <f t="shared" si="13"/>
        <v>306.36</v>
      </c>
      <c r="L57" s="8">
        <f t="shared" si="14"/>
        <v>48.015608530462288</v>
      </c>
      <c r="M57" s="16">
        <f t="shared" si="15"/>
        <v>1.0153788221493338</v>
      </c>
      <c r="N57" s="1">
        <v>0</v>
      </c>
      <c r="O57" s="1">
        <v>452.07</v>
      </c>
      <c r="P57" s="9">
        <f t="shared" si="10"/>
        <v>627.11</v>
      </c>
      <c r="Q57" s="8">
        <f t="shared" si="16"/>
        <v>98.28655263591267</v>
      </c>
      <c r="R57" s="16">
        <f t="shared" si="17"/>
        <v>2.0784508850961898</v>
      </c>
      <c r="S57" s="25">
        <f t="shared" si="18"/>
        <v>1.5469148536227619</v>
      </c>
    </row>
    <row r="58" spans="1:19" ht="15.75" x14ac:dyDescent="0.25">
      <c r="A58" t="s">
        <v>57</v>
      </c>
      <c r="B58" t="s">
        <v>58</v>
      </c>
      <c r="C58">
        <v>41646</v>
      </c>
      <c r="D58" s="14" t="s">
        <v>268</v>
      </c>
      <c r="E58" s="14" t="str">
        <f t="shared" si="11"/>
        <v>Gibbs Hill</v>
      </c>
      <c r="F58" s="30">
        <v>13.601000000000001</v>
      </c>
      <c r="G58" s="4">
        <v>6275</v>
      </c>
      <c r="H58" s="23">
        <f t="shared" si="12"/>
        <v>69.490511965334491</v>
      </c>
      <c r="I58" s="1">
        <v>71.569999999999993</v>
      </c>
      <c r="J58" s="1">
        <v>59.12</v>
      </c>
      <c r="K58" s="9">
        <f t="shared" si="13"/>
        <v>130.69</v>
      </c>
      <c r="L58" s="8">
        <f t="shared" si="14"/>
        <v>39.062683959237908</v>
      </c>
      <c r="M58" s="16">
        <f t="shared" si="15"/>
        <v>0.56212974770893076</v>
      </c>
      <c r="N58" s="1">
        <v>0</v>
      </c>
      <c r="O58" s="1">
        <v>219.46</v>
      </c>
      <c r="P58" s="9">
        <f t="shared" si="10"/>
        <v>291.02999999999997</v>
      </c>
      <c r="Q58" s="8">
        <f t="shared" si="16"/>
        <v>86.987626541104959</v>
      </c>
      <c r="R58" s="16">
        <f t="shared" si="17"/>
        <v>1.2517914184385193</v>
      </c>
      <c r="S58" s="25">
        <f t="shared" si="18"/>
        <v>0.90696058307372507</v>
      </c>
    </row>
    <row r="59" spans="1:19" ht="15.75" x14ac:dyDescent="0.25">
      <c r="A59" t="s">
        <v>78</v>
      </c>
      <c r="B59" t="s">
        <v>79</v>
      </c>
      <c r="C59">
        <v>42250</v>
      </c>
      <c r="D59" s="14" t="s">
        <v>268</v>
      </c>
      <c r="E59" s="14" t="str">
        <f t="shared" si="11"/>
        <v>Gibbs Hill</v>
      </c>
      <c r="F59" s="30">
        <v>15.63</v>
      </c>
      <c r="G59" s="4">
        <v>7352</v>
      </c>
      <c r="H59" s="23">
        <f t="shared" si="12"/>
        <v>53.647917389129262</v>
      </c>
      <c r="I59" s="1">
        <v>94.95</v>
      </c>
      <c r="J59" s="1">
        <v>65.95</v>
      </c>
      <c r="K59" s="9">
        <f t="shared" si="13"/>
        <v>160.9</v>
      </c>
      <c r="L59" s="8">
        <f t="shared" si="14"/>
        <v>43.272759126139995</v>
      </c>
      <c r="M59" s="16">
        <f t="shared" si="15"/>
        <v>0.80660650463401595</v>
      </c>
      <c r="N59" s="1">
        <v>0</v>
      </c>
      <c r="O59" s="1">
        <v>263.69</v>
      </c>
      <c r="P59" s="9">
        <f t="shared" si="10"/>
        <v>358.64</v>
      </c>
      <c r="Q59" s="8">
        <f t="shared" si="16"/>
        <v>96.453339546294885</v>
      </c>
      <c r="R59" s="16">
        <f t="shared" si="17"/>
        <v>1.7978953189679518</v>
      </c>
      <c r="S59" s="25">
        <f t="shared" si="18"/>
        <v>1.302250911800984</v>
      </c>
    </row>
    <row r="60" spans="1:19" ht="15.75" x14ac:dyDescent="0.25">
      <c r="A60" t="s">
        <v>89</v>
      </c>
      <c r="B60" t="s">
        <v>90</v>
      </c>
      <c r="C60">
        <v>42211</v>
      </c>
      <c r="D60" s="14" t="s">
        <v>268</v>
      </c>
      <c r="E60" s="14" t="str">
        <f t="shared" si="11"/>
        <v>Gibbs Hill</v>
      </c>
      <c r="F60" s="30">
        <v>12.257999999999999</v>
      </c>
      <c r="G60" s="4">
        <v>3838</v>
      </c>
      <c r="H60" s="23">
        <f t="shared" si="12"/>
        <v>58.059116443794117</v>
      </c>
      <c r="I60" s="1">
        <v>65.63</v>
      </c>
      <c r="J60" s="1">
        <v>45.34</v>
      </c>
      <c r="K60" s="9">
        <f t="shared" si="13"/>
        <v>110.97</v>
      </c>
      <c r="L60" s="8">
        <f t="shared" si="14"/>
        <v>46.032491450593447</v>
      </c>
      <c r="M60" s="16">
        <f t="shared" si="15"/>
        <v>0.79285552847082319</v>
      </c>
      <c r="N60" s="1">
        <v>0</v>
      </c>
      <c r="O60" s="1">
        <v>184.16</v>
      </c>
      <c r="P60" s="9">
        <f t="shared" si="10"/>
        <v>249.79</v>
      </c>
      <c r="Q60" s="8">
        <f t="shared" si="16"/>
        <v>103.61769883251091</v>
      </c>
      <c r="R60" s="16">
        <f t="shared" si="17"/>
        <v>1.7846930022233658</v>
      </c>
      <c r="S60" s="25">
        <f t="shared" si="18"/>
        <v>1.2887742653470946</v>
      </c>
    </row>
    <row r="61" spans="1:19" ht="15.75" x14ac:dyDescent="0.25">
      <c r="A61" t="s">
        <v>132</v>
      </c>
      <c r="B61" t="s">
        <v>79</v>
      </c>
      <c r="C61">
        <v>41694</v>
      </c>
      <c r="D61" s="14" t="s">
        <v>268</v>
      </c>
      <c r="E61" s="14" t="str">
        <f t="shared" si="11"/>
        <v>Gibbs Hill</v>
      </c>
      <c r="F61" s="30">
        <v>15.637</v>
      </c>
      <c r="G61" s="4">
        <v>7476</v>
      </c>
      <c r="H61" s="23">
        <f t="shared" si="12"/>
        <v>54.479521845782322</v>
      </c>
      <c r="I61" s="1">
        <v>91</v>
      </c>
      <c r="J61" s="1">
        <v>65.42</v>
      </c>
      <c r="K61" s="9">
        <f t="shared" si="13"/>
        <v>156.42000000000002</v>
      </c>
      <c r="L61" s="8">
        <f t="shared" si="14"/>
        <v>41.60143343959885</v>
      </c>
      <c r="M61" s="16">
        <f t="shared" si="15"/>
        <v>0.76361597954846105</v>
      </c>
      <c r="N61" s="1">
        <v>0</v>
      </c>
      <c r="O61" s="1">
        <v>268.2</v>
      </c>
      <c r="P61" s="9">
        <f t="shared" si="10"/>
        <v>359.2</v>
      </c>
      <c r="Q61" s="8">
        <f t="shared" si="16"/>
        <v>95.532763658764267</v>
      </c>
      <c r="R61" s="16">
        <f t="shared" si="17"/>
        <v>1.7535536367076281</v>
      </c>
      <c r="S61" s="25">
        <f t="shared" si="18"/>
        <v>1.2585848081280446</v>
      </c>
    </row>
    <row r="62" spans="1:19" ht="15.75" x14ac:dyDescent="0.25">
      <c r="A62" t="s">
        <v>144</v>
      </c>
      <c r="B62" t="s">
        <v>145</v>
      </c>
      <c r="C62">
        <v>41572</v>
      </c>
      <c r="D62" s="14" t="s">
        <v>268</v>
      </c>
      <c r="E62" s="14" t="str">
        <f t="shared" si="11"/>
        <v>Gibbs Hill</v>
      </c>
      <c r="F62" s="30">
        <v>19.542000000000002</v>
      </c>
      <c r="G62" s="4">
        <v>13834</v>
      </c>
      <c r="H62" s="23">
        <f t="shared" si="12"/>
        <v>51.649372257314923</v>
      </c>
      <c r="I62" s="1">
        <v>149.80000000000001</v>
      </c>
      <c r="J62" s="1">
        <v>107.78</v>
      </c>
      <c r="K62" s="9">
        <f t="shared" si="13"/>
        <v>257.58000000000004</v>
      </c>
      <c r="L62" s="8">
        <f t="shared" si="14"/>
        <v>45.450901326390998</v>
      </c>
      <c r="M62" s="16">
        <f t="shared" si="15"/>
        <v>0.87998942368469824</v>
      </c>
      <c r="N62" s="1">
        <v>0</v>
      </c>
      <c r="O62" s="1">
        <v>386.71</v>
      </c>
      <c r="P62" s="9">
        <f t="shared" si="10"/>
        <v>536.51</v>
      </c>
      <c r="Q62" s="8">
        <f t="shared" si="16"/>
        <v>94.669085606887293</v>
      </c>
      <c r="R62" s="16">
        <f t="shared" si="17"/>
        <v>1.8329184164185004</v>
      </c>
      <c r="S62" s="25">
        <f t="shared" si="18"/>
        <v>1.3564539200515993</v>
      </c>
    </row>
    <row r="63" spans="1:19" ht="15.75" x14ac:dyDescent="0.25">
      <c r="A63" s="12" t="s">
        <v>329</v>
      </c>
      <c r="B63" s="12" t="s">
        <v>330</v>
      </c>
      <c r="C63">
        <v>41873</v>
      </c>
      <c r="D63" s="14" t="s">
        <v>271</v>
      </c>
      <c r="E63" s="14" t="str">
        <f t="shared" si="11"/>
        <v>Gibbs Hill</v>
      </c>
      <c r="F63" s="30">
        <v>21.324000000000002</v>
      </c>
      <c r="G63" s="4">
        <v>16084</v>
      </c>
      <c r="H63" s="23">
        <f t="shared" si="12"/>
        <v>46.218127453495612</v>
      </c>
      <c r="I63" s="1">
        <v>166.79</v>
      </c>
      <c r="J63" s="1">
        <v>110.16</v>
      </c>
      <c r="K63" s="9">
        <f t="shared" si="13"/>
        <v>276.95</v>
      </c>
      <c r="L63" s="8">
        <f t="shared" si="14"/>
        <v>44.197822008071412</v>
      </c>
      <c r="M63" s="16">
        <f t="shared" si="15"/>
        <v>0.95628759630175375</v>
      </c>
      <c r="N63" s="1">
        <v>0</v>
      </c>
      <c r="O63" s="1">
        <v>444.78</v>
      </c>
      <c r="P63" s="9">
        <f t="shared" si="10"/>
        <v>611.56999999999994</v>
      </c>
      <c r="Q63" s="8">
        <f t="shared" si="16"/>
        <v>97.599068443676586</v>
      </c>
      <c r="R63" s="16">
        <f t="shared" si="17"/>
        <v>2.1117053810083535</v>
      </c>
      <c r="S63" s="25">
        <f t="shared" si="18"/>
        <v>1.5339964886550537</v>
      </c>
    </row>
    <row r="64" spans="1:19" ht="15.75" x14ac:dyDescent="0.25">
      <c r="D64" s="14"/>
      <c r="E64" s="13"/>
      <c r="F64" s="30"/>
      <c r="G64" s="4"/>
      <c r="H64" s="23"/>
      <c r="I64" s="1"/>
      <c r="J64" s="1"/>
      <c r="K64" s="9"/>
      <c r="L64" s="8"/>
      <c r="M64" s="16"/>
      <c r="N64" s="1"/>
      <c r="O64" s="1"/>
      <c r="P64" s="9"/>
      <c r="Q64" s="8"/>
      <c r="R64" s="16"/>
      <c r="S64" s="25"/>
    </row>
    <row r="65" spans="1:19" ht="15.75" x14ac:dyDescent="0.25">
      <c r="A65" t="s">
        <v>95</v>
      </c>
      <c r="B65" t="s">
        <v>52</v>
      </c>
      <c r="C65">
        <v>41203</v>
      </c>
      <c r="D65" s="14" t="s">
        <v>272</v>
      </c>
      <c r="E65" s="13"/>
      <c r="F65" s="30">
        <v>22.52</v>
      </c>
      <c r="G65" s="4">
        <v>14688</v>
      </c>
      <c r="H65" s="23">
        <f t="shared" si="12"/>
        <v>35.832887686430624</v>
      </c>
      <c r="I65" s="1">
        <v>184.45</v>
      </c>
      <c r="J65" s="1">
        <v>211.43</v>
      </c>
      <c r="K65" s="9">
        <f t="shared" si="13"/>
        <v>395.88</v>
      </c>
      <c r="L65" s="8">
        <f t="shared" si="14"/>
        <v>67.119801136873932</v>
      </c>
      <c r="M65" s="16">
        <f t="shared" si="15"/>
        <v>1.8731340249279209</v>
      </c>
      <c r="N65" s="1">
        <v>0</v>
      </c>
      <c r="O65" s="1">
        <v>531.80999999999995</v>
      </c>
      <c r="P65" s="9">
        <f t="shared" ref="P65:P66" si="19">I65+MAX(N65,O65)</f>
        <v>716.26</v>
      </c>
      <c r="Q65" s="8">
        <f t="shared" si="16"/>
        <v>121.43889249847761</v>
      </c>
      <c r="R65" s="16">
        <f t="shared" si="17"/>
        <v>3.3890344970568669</v>
      </c>
      <c r="S65" s="25">
        <f t="shared" si="18"/>
        <v>2.6310842609923939</v>
      </c>
    </row>
    <row r="66" spans="1:19" ht="15.75" x14ac:dyDescent="0.25">
      <c r="A66" t="s">
        <v>239</v>
      </c>
      <c r="B66" t="s">
        <v>240</v>
      </c>
      <c r="C66">
        <v>42082</v>
      </c>
      <c r="D66" s="14" t="s">
        <v>272</v>
      </c>
      <c r="E66" s="13"/>
      <c r="F66" s="30">
        <v>12.239000000000001</v>
      </c>
      <c r="G66" s="4">
        <v>5072</v>
      </c>
      <c r="H66" s="23">
        <f t="shared" si="12"/>
        <v>77.084266379600678</v>
      </c>
      <c r="I66" s="1">
        <v>69.28</v>
      </c>
      <c r="J66" s="1">
        <v>68.180000000000007</v>
      </c>
      <c r="K66" s="9">
        <f t="shared" si="13"/>
        <v>137.46</v>
      </c>
      <c r="L66" s="8">
        <f t="shared" si="14"/>
        <v>47.349898428822044</v>
      </c>
      <c r="M66" s="16">
        <f t="shared" si="15"/>
        <v>0.61426151733283618</v>
      </c>
      <c r="N66" s="1">
        <v>0</v>
      </c>
      <c r="O66" s="1">
        <v>172.58</v>
      </c>
      <c r="P66" s="9">
        <f t="shared" si="19"/>
        <v>241.86</v>
      </c>
      <c r="Q66" s="8">
        <f t="shared" si="16"/>
        <v>83.311846602610942</v>
      </c>
      <c r="R66" s="16">
        <f t="shared" si="17"/>
        <v>1.080789252016003</v>
      </c>
      <c r="S66" s="25">
        <f t="shared" si="18"/>
        <v>0.84752538467441951</v>
      </c>
    </row>
    <row r="67" spans="1:19" ht="15.75" x14ac:dyDescent="0.25">
      <c r="D67" s="14"/>
      <c r="E67" s="13"/>
      <c r="F67" s="30"/>
      <c r="G67" s="4"/>
      <c r="H67" s="23"/>
      <c r="I67" s="1"/>
      <c r="J67" s="1"/>
      <c r="K67" s="9"/>
      <c r="L67" s="8"/>
      <c r="M67" s="16"/>
      <c r="N67" s="1"/>
      <c r="O67" s="1"/>
      <c r="P67" s="9"/>
      <c r="Q67" s="8"/>
      <c r="R67" s="16"/>
      <c r="S67" s="25"/>
    </row>
    <row r="68" spans="1:19" ht="15.75" x14ac:dyDescent="0.25">
      <c r="A68" t="s">
        <v>15</v>
      </c>
      <c r="B68" s="6" t="s">
        <v>16</v>
      </c>
      <c r="C68">
        <v>3019</v>
      </c>
      <c r="D68" s="14" t="s">
        <v>268</v>
      </c>
      <c r="E68" s="14" t="str">
        <f t="shared" ref="E68:E131" si="20">IF(S68&lt;X$2,"St. David's",IF(S68&gt;Z$2,"Gibbs Hill","CHOICE"))</f>
        <v>St. David's</v>
      </c>
      <c r="F68" s="30">
        <v>8.9536086656153202</v>
      </c>
      <c r="G68" s="4">
        <v>9484.1198206543922</v>
      </c>
      <c r="H68" s="23">
        <f t="shared" si="12"/>
        <v>368.15186826846127</v>
      </c>
      <c r="I68" s="1">
        <v>35.146073128584746</v>
      </c>
      <c r="J68" s="1">
        <v>59.524422557452418</v>
      </c>
      <c r="K68" s="9">
        <f t="shared" si="13"/>
        <v>94.670495686037157</v>
      </c>
      <c r="L68" s="8">
        <f t="shared" si="14"/>
        <v>21.485501988840848</v>
      </c>
      <c r="M68" s="16">
        <f t="shared" si="15"/>
        <v>5.8360431769351587E-2</v>
      </c>
      <c r="N68" s="1">
        <v>120.92553207551124</v>
      </c>
      <c r="O68" s="1">
        <v>119.98718859520804</v>
      </c>
      <c r="P68" s="9">
        <f t="shared" ref="P68:P131" si="21">I68+MAX(N68,O68)</f>
        <v>156.07160520409599</v>
      </c>
      <c r="Q68" s="8">
        <f t="shared" si="16"/>
        <v>35.420505192398174</v>
      </c>
      <c r="R68" s="16">
        <f t="shared" si="17"/>
        <v>9.6211667644095902E-2</v>
      </c>
      <c r="S68" s="25">
        <f t="shared" si="18"/>
        <v>7.7286049706723745E-2</v>
      </c>
    </row>
    <row r="69" spans="1:19" ht="15.75" x14ac:dyDescent="0.25">
      <c r="A69" t="s">
        <v>29</v>
      </c>
      <c r="B69" t="s">
        <v>30</v>
      </c>
      <c r="C69">
        <v>41465</v>
      </c>
      <c r="D69" s="14" t="s">
        <v>268</v>
      </c>
      <c r="E69" s="14" t="str">
        <f t="shared" si="20"/>
        <v>St. David's</v>
      </c>
      <c r="F69" s="30">
        <v>9.9719578248262408</v>
      </c>
      <c r="G69" s="4">
        <v>9406.0798929333687</v>
      </c>
      <c r="H69" s="23">
        <f t="shared" si="12"/>
        <v>264.2966552850213</v>
      </c>
      <c r="I69" s="1">
        <v>35.731376487585763</v>
      </c>
      <c r="J69" s="1">
        <v>62.534554118029064</v>
      </c>
      <c r="K69" s="9">
        <f t="shared" si="13"/>
        <v>98.265930605614827</v>
      </c>
      <c r="L69" s="8">
        <f t="shared" si="14"/>
        <v>22.42467054774416</v>
      </c>
      <c r="M69" s="16">
        <f t="shared" si="15"/>
        <v>8.4846592264139986E-2</v>
      </c>
      <c r="N69" s="1">
        <v>125.94241800980566</v>
      </c>
      <c r="O69" s="1">
        <v>110.79885491184289</v>
      </c>
      <c r="P69" s="9">
        <f t="shared" si="21"/>
        <v>161.67379449739144</v>
      </c>
      <c r="Q69" s="8">
        <f t="shared" si="16"/>
        <v>36.894593634475171</v>
      </c>
      <c r="R69" s="16">
        <f t="shared" si="17"/>
        <v>0.13959538608117272</v>
      </c>
      <c r="S69" s="25">
        <f t="shared" si="18"/>
        <v>0.11222098917265635</v>
      </c>
    </row>
    <row r="70" spans="1:19" ht="15.75" x14ac:dyDescent="0.25">
      <c r="A70" t="s">
        <v>49</v>
      </c>
      <c r="B70" t="s">
        <v>50</v>
      </c>
      <c r="C70">
        <v>41958</v>
      </c>
      <c r="D70" s="14" t="s">
        <v>268</v>
      </c>
      <c r="E70" s="14" t="str">
        <f t="shared" si="20"/>
        <v>St. David's</v>
      </c>
      <c r="F70" s="30">
        <v>9.6747742180526259</v>
      </c>
      <c r="G70" s="4">
        <v>6999.092587351799</v>
      </c>
      <c r="H70" s="23">
        <f t="shared" si="12"/>
        <v>215.34933044570224</v>
      </c>
      <c r="I70" s="1">
        <v>38.676474341606742</v>
      </c>
      <c r="J70" s="1">
        <v>50.066663518356648</v>
      </c>
      <c r="K70" s="9">
        <f t="shared" si="13"/>
        <v>88.743137859963383</v>
      </c>
      <c r="L70" s="8">
        <f t="shared" si="14"/>
        <v>24.66242800677842</v>
      </c>
      <c r="M70" s="16">
        <f t="shared" si="15"/>
        <v>0.11452289150718653</v>
      </c>
      <c r="N70" s="1">
        <v>95.868973992563056</v>
      </c>
      <c r="O70" s="1">
        <v>100.7186303957143</v>
      </c>
      <c r="P70" s="9">
        <f t="shared" si="21"/>
        <v>139.39510473732105</v>
      </c>
      <c r="Q70" s="8">
        <f t="shared" si="16"/>
        <v>38.739014846493241</v>
      </c>
      <c r="R70" s="16">
        <f t="shared" si="17"/>
        <v>0.17988918176024152</v>
      </c>
      <c r="S70" s="25">
        <f t="shared" si="18"/>
        <v>0.14720603663371401</v>
      </c>
    </row>
    <row r="71" spans="1:19" ht="15.75" x14ac:dyDescent="0.25">
      <c r="A71" t="s">
        <v>120</v>
      </c>
      <c r="B71" t="s">
        <v>121</v>
      </c>
      <c r="C71">
        <v>1015</v>
      </c>
      <c r="D71" s="14" t="s">
        <v>268</v>
      </c>
      <c r="E71" s="14" t="str">
        <f t="shared" si="20"/>
        <v>St. David's</v>
      </c>
      <c r="F71" s="30">
        <v>10.857412571161985</v>
      </c>
      <c r="G71" s="4">
        <v>14955.98917132616</v>
      </c>
      <c r="H71" s="23">
        <f t="shared" si="12"/>
        <v>325.58202673860723</v>
      </c>
      <c r="I71" s="1">
        <v>54.312435503490995</v>
      </c>
      <c r="J71" s="1">
        <v>70.347889434217208</v>
      </c>
      <c r="K71" s="9">
        <f t="shared" si="13"/>
        <v>124.6603249377082</v>
      </c>
      <c r="L71" s="8">
        <f t="shared" si="14"/>
        <v>20.882397992992036</v>
      </c>
      <c r="M71" s="16">
        <f t="shared" si="15"/>
        <v>6.4138669453512001E-2</v>
      </c>
      <c r="N71" s="1">
        <v>0</v>
      </c>
      <c r="O71" s="1">
        <v>147.73800023546249</v>
      </c>
      <c r="P71" s="9">
        <f t="shared" si="21"/>
        <v>202.0504357389535</v>
      </c>
      <c r="Q71" s="8">
        <f t="shared" si="16"/>
        <v>33.846355012042842</v>
      </c>
      <c r="R71" s="16">
        <f t="shared" si="17"/>
        <v>0.10395646022320608</v>
      </c>
      <c r="S71" s="25">
        <f t="shared" si="18"/>
        <v>8.404756483835904E-2</v>
      </c>
    </row>
    <row r="72" spans="1:19" ht="15.75" x14ac:dyDescent="0.25">
      <c r="A72" t="s">
        <v>124</v>
      </c>
      <c r="B72" t="s">
        <v>125</v>
      </c>
      <c r="C72">
        <v>42068</v>
      </c>
      <c r="D72" s="14" t="s">
        <v>268</v>
      </c>
      <c r="E72" s="14" t="str">
        <f t="shared" si="20"/>
        <v>St. David's</v>
      </c>
      <c r="F72" s="30">
        <v>9.9244084477424632</v>
      </c>
      <c r="G72" s="4">
        <v>7500.4537509083748</v>
      </c>
      <c r="H72" s="23">
        <f t="shared" si="12"/>
        <v>213.79520038926751</v>
      </c>
      <c r="I72" s="1">
        <v>34.988134126949554</v>
      </c>
      <c r="J72" s="1">
        <v>61.36394740002703</v>
      </c>
      <c r="K72" s="9">
        <f t="shared" si="13"/>
        <v>96.352081526976576</v>
      </c>
      <c r="L72" s="8">
        <f t="shared" si="14"/>
        <v>25.570052422529052</v>
      </c>
      <c r="M72" s="16">
        <f t="shared" si="15"/>
        <v>0.11960068502928219</v>
      </c>
      <c r="N72" s="1">
        <v>122.02181455744967</v>
      </c>
      <c r="O72" s="1">
        <v>0</v>
      </c>
      <c r="P72" s="9">
        <f t="shared" si="21"/>
        <v>157.00994868439923</v>
      </c>
      <c r="Q72" s="8">
        <f t="shared" si="16"/>
        <v>41.667523473217727</v>
      </c>
      <c r="R72" s="16">
        <f t="shared" si="17"/>
        <v>0.19489456918280487</v>
      </c>
      <c r="S72" s="25">
        <f t="shared" si="18"/>
        <v>0.15724762710604354</v>
      </c>
    </row>
    <row r="73" spans="1:19" ht="15.75" x14ac:dyDescent="0.25">
      <c r="A73" t="s">
        <v>126</v>
      </c>
      <c r="B73" t="s">
        <v>127</v>
      </c>
      <c r="C73">
        <v>40815</v>
      </c>
      <c r="D73" s="14" t="s">
        <v>268</v>
      </c>
      <c r="E73" s="14" t="str">
        <f t="shared" si="20"/>
        <v>St. David's</v>
      </c>
      <c r="F73" s="30">
        <v>10.163984155356882</v>
      </c>
      <c r="G73" s="4">
        <v>10967.332167863846</v>
      </c>
      <c r="H73" s="23">
        <f t="shared" si="12"/>
        <v>291.02705334965424</v>
      </c>
      <c r="I73" s="1">
        <v>39.159581876020276</v>
      </c>
      <c r="J73" s="1">
        <v>64.355497901587782</v>
      </c>
      <c r="K73" s="9">
        <f t="shared" si="13"/>
        <v>103.51507977760807</v>
      </c>
      <c r="L73" s="8">
        <f t="shared" si="14"/>
        <v>21.323827721330318</v>
      </c>
      <c r="M73" s="16">
        <f t="shared" si="15"/>
        <v>7.3270946724361116E-2</v>
      </c>
      <c r="N73" s="1">
        <v>0</v>
      </c>
      <c r="O73" s="1">
        <v>131.96268113095897</v>
      </c>
      <c r="P73" s="9">
        <f t="shared" si="21"/>
        <v>171.12226300697924</v>
      </c>
      <c r="Q73" s="8">
        <f t="shared" si="16"/>
        <v>35.250725435216573</v>
      </c>
      <c r="R73" s="16">
        <f t="shared" si="17"/>
        <v>0.12112525289140255</v>
      </c>
      <c r="S73" s="25">
        <f t="shared" si="18"/>
        <v>9.7198099807881827E-2</v>
      </c>
    </row>
    <row r="74" spans="1:19" ht="15.75" x14ac:dyDescent="0.25">
      <c r="A74" t="s">
        <v>133</v>
      </c>
      <c r="B74" t="s">
        <v>134</v>
      </c>
      <c r="C74">
        <v>42193</v>
      </c>
      <c r="D74" s="14" t="s">
        <v>268</v>
      </c>
      <c r="E74" s="14" t="str">
        <f t="shared" si="20"/>
        <v>St. David's</v>
      </c>
      <c r="F74" s="30">
        <v>10.055</v>
      </c>
      <c r="G74" s="4">
        <v>11089</v>
      </c>
      <c r="H74" s="23">
        <f t="shared" si="12"/>
        <v>303.92782467877385</v>
      </c>
      <c r="I74" s="1">
        <v>65.75</v>
      </c>
      <c r="J74" s="1">
        <v>52.98</v>
      </c>
      <c r="K74" s="9">
        <f t="shared" si="13"/>
        <v>118.72999999999999</v>
      </c>
      <c r="L74" s="8">
        <f t="shared" si="14"/>
        <v>24.278830001310062</v>
      </c>
      <c r="M74" s="16">
        <f t="shared" si="15"/>
        <v>7.9883538228099862E-2</v>
      </c>
      <c r="N74" s="1">
        <v>100.68</v>
      </c>
      <c r="O74" s="1">
        <v>99.18</v>
      </c>
      <c r="P74" s="9">
        <f t="shared" si="21"/>
        <v>166.43</v>
      </c>
      <c r="Q74" s="8">
        <f t="shared" si="16"/>
        <v>34.032895452859719</v>
      </c>
      <c r="R74" s="16">
        <f t="shared" si="17"/>
        <v>0.11197689941297619</v>
      </c>
      <c r="S74" s="25">
        <f t="shared" si="18"/>
        <v>9.5930218820538024E-2</v>
      </c>
    </row>
    <row r="75" spans="1:19" ht="15.75" x14ac:dyDescent="0.25">
      <c r="A75" t="s">
        <v>152</v>
      </c>
      <c r="B75" t="s">
        <v>52</v>
      </c>
      <c r="C75">
        <v>41214</v>
      </c>
      <c r="D75" s="14" t="s">
        <v>268</v>
      </c>
      <c r="E75" s="14" t="str">
        <f t="shared" si="20"/>
        <v>St. David's</v>
      </c>
      <c r="F75" s="30">
        <v>9.1032672819495204</v>
      </c>
      <c r="G75" s="4">
        <v>5581.2159935832024</v>
      </c>
      <c r="H75" s="23">
        <f t="shared" si="12"/>
        <v>206.13951515432279</v>
      </c>
      <c r="I75" s="1">
        <v>32.711954397501167</v>
      </c>
      <c r="J75" s="1">
        <v>52.909565547790152</v>
      </c>
      <c r="K75" s="9">
        <f t="shared" si="13"/>
        <v>85.621519945291311</v>
      </c>
      <c r="L75" s="8">
        <f t="shared" si="14"/>
        <v>27.671068012379667</v>
      </c>
      <c r="M75" s="16">
        <f t="shared" si="15"/>
        <v>0.13423466137321707</v>
      </c>
      <c r="N75" s="1">
        <v>104.44413272840332</v>
      </c>
      <c r="O75" s="1">
        <v>105.92132692016777</v>
      </c>
      <c r="P75" s="9">
        <f t="shared" si="21"/>
        <v>138.63328131766895</v>
      </c>
      <c r="Q75" s="8">
        <f t="shared" si="16"/>
        <v>44.803350355981927</v>
      </c>
      <c r="R75" s="16">
        <f t="shared" si="17"/>
        <v>0.21734479351249406</v>
      </c>
      <c r="S75" s="25">
        <f t="shared" si="18"/>
        <v>0.17578972744285556</v>
      </c>
    </row>
    <row r="76" spans="1:19" ht="15.75" x14ac:dyDescent="0.25">
      <c r="A76" t="s">
        <v>180</v>
      </c>
      <c r="B76" t="s">
        <v>50</v>
      </c>
      <c r="C76">
        <v>30449</v>
      </c>
      <c r="D76" s="14" t="s">
        <v>268</v>
      </c>
      <c r="E76" s="14" t="str">
        <f t="shared" si="20"/>
        <v>St. David's</v>
      </c>
      <c r="F76" s="30">
        <v>9.6555715849995618</v>
      </c>
      <c r="G76" s="4">
        <v>7237.2958551049232</v>
      </c>
      <c r="H76" s="23">
        <f t="shared" si="12"/>
        <v>224.00961809845353</v>
      </c>
      <c r="I76" s="1">
        <v>38.648602753082884</v>
      </c>
      <c r="J76" s="1">
        <v>50.048082459340748</v>
      </c>
      <c r="K76" s="9">
        <f t="shared" si="13"/>
        <v>88.696685212423631</v>
      </c>
      <c r="L76" s="8">
        <f t="shared" si="14"/>
        <v>24.105642638135478</v>
      </c>
      <c r="M76" s="16">
        <f t="shared" si="15"/>
        <v>0.10760985551763634</v>
      </c>
      <c r="N76" s="1">
        <v>97.429782949899092</v>
      </c>
      <c r="O76" s="1">
        <v>89.040434804217867</v>
      </c>
      <c r="P76" s="9">
        <f t="shared" si="21"/>
        <v>136.07838570298196</v>
      </c>
      <c r="Q76" s="8">
        <f t="shared" si="16"/>
        <v>36.982858250840081</v>
      </c>
      <c r="R76" s="16">
        <f t="shared" si="17"/>
        <v>0.16509495692540263</v>
      </c>
      <c r="S76" s="25">
        <f t="shared" si="18"/>
        <v>0.13635240622151948</v>
      </c>
    </row>
    <row r="77" spans="1:19" ht="15.75" x14ac:dyDescent="0.25">
      <c r="A77" t="s">
        <v>197</v>
      </c>
      <c r="B77" t="s">
        <v>82</v>
      </c>
      <c r="C77">
        <v>41766</v>
      </c>
      <c r="D77" s="14" t="s">
        <v>268</v>
      </c>
      <c r="E77" s="14" t="str">
        <f t="shared" si="20"/>
        <v>St. David's</v>
      </c>
      <c r="F77" s="30">
        <v>10.719336495399475</v>
      </c>
      <c r="G77" s="4">
        <v>12519.510032594204</v>
      </c>
      <c r="H77" s="23">
        <f t="shared" si="12"/>
        <v>283.20956877792293</v>
      </c>
      <c r="I77" s="1">
        <v>38.128333100637533</v>
      </c>
      <c r="J77" s="1">
        <v>60.119016445961378</v>
      </c>
      <c r="K77" s="9">
        <f t="shared" si="13"/>
        <v>98.247349546598912</v>
      </c>
      <c r="L77" s="8">
        <f t="shared" si="14"/>
        <v>18.529263761309359</v>
      </c>
      <c r="M77" s="16">
        <f t="shared" si="15"/>
        <v>6.5425980630756761E-2</v>
      </c>
      <c r="N77" s="1">
        <v>0</v>
      </c>
      <c r="O77" s="1">
        <v>133.43987532272342</v>
      </c>
      <c r="P77" s="9">
        <f t="shared" si="21"/>
        <v>171.56820842336094</v>
      </c>
      <c r="Q77" s="8">
        <f t="shared" si="16"/>
        <v>32.357438664784866</v>
      </c>
      <c r="R77" s="16">
        <f t="shared" si="17"/>
        <v>0.11425263208588039</v>
      </c>
      <c r="S77" s="25">
        <f t="shared" si="18"/>
        <v>8.9839306358318577E-2</v>
      </c>
    </row>
    <row r="78" spans="1:19" ht="15.75" x14ac:dyDescent="0.25">
      <c r="A78" t="s">
        <v>216</v>
      </c>
      <c r="B78" t="s">
        <v>217</v>
      </c>
      <c r="C78">
        <v>18738</v>
      </c>
      <c r="D78" s="14" t="s">
        <v>268</v>
      </c>
      <c r="E78" s="14" t="str">
        <f t="shared" si="20"/>
        <v>St. David's</v>
      </c>
      <c r="F78" s="30">
        <v>9.6482562962174416</v>
      </c>
      <c r="G78" s="4">
        <v>8281.3067486286163</v>
      </c>
      <c r="H78" s="23">
        <f t="shared" si="12"/>
        <v>256.90743911455252</v>
      </c>
      <c r="I78" s="1">
        <v>36.028673431840247</v>
      </c>
      <c r="J78" s="1">
        <v>56.95094588374954</v>
      </c>
      <c r="K78" s="9">
        <f t="shared" si="13"/>
        <v>92.979619315589787</v>
      </c>
      <c r="L78" s="8">
        <f t="shared" si="14"/>
        <v>23.098514890798111</v>
      </c>
      <c r="M78" s="16">
        <f t="shared" si="15"/>
        <v>8.9909871704799915E-2</v>
      </c>
      <c r="N78" s="1">
        <v>116.37317261661447</v>
      </c>
      <c r="O78" s="1">
        <v>0</v>
      </c>
      <c r="P78" s="9">
        <f t="shared" si="21"/>
        <v>152.40184604845473</v>
      </c>
      <c r="Q78" s="8">
        <f t="shared" si="16"/>
        <v>37.860515414533594</v>
      </c>
      <c r="R78" s="16">
        <f t="shared" si="17"/>
        <v>0.14737025733868284</v>
      </c>
      <c r="S78" s="25">
        <f t="shared" si="18"/>
        <v>0.11864006452174138</v>
      </c>
    </row>
    <row r="79" spans="1:19" ht="15.75" x14ac:dyDescent="0.25">
      <c r="A79" t="s">
        <v>223</v>
      </c>
      <c r="B79" t="s">
        <v>50</v>
      </c>
      <c r="C79">
        <v>7860</v>
      </c>
      <c r="D79" s="14" t="s">
        <v>268</v>
      </c>
      <c r="E79" s="14" t="str">
        <f t="shared" si="20"/>
        <v>St. David's</v>
      </c>
      <c r="F79" s="30">
        <v>9.6644108922779566</v>
      </c>
      <c r="G79" s="4">
        <v>7340.7441313862801</v>
      </c>
      <c r="H79" s="23">
        <f t="shared" si="12"/>
        <v>226.58869134386239</v>
      </c>
      <c r="I79" s="1">
        <v>38.787960695702175</v>
      </c>
      <c r="J79" s="1">
        <v>49.555684395419256</v>
      </c>
      <c r="K79" s="9">
        <f t="shared" si="13"/>
        <v>88.343645091121431</v>
      </c>
      <c r="L79" s="8">
        <f t="shared" si="14"/>
        <v>23.783593061086847</v>
      </c>
      <c r="M79" s="16">
        <f t="shared" si="15"/>
        <v>0.10496372488860783</v>
      </c>
      <c r="N79" s="1">
        <v>0</v>
      </c>
      <c r="O79" s="1">
        <v>97.364749243343425</v>
      </c>
      <c r="P79" s="9">
        <f t="shared" si="21"/>
        <v>136.15270993904559</v>
      </c>
      <c r="Q79" s="8">
        <f t="shared" si="16"/>
        <v>36.654596309835711</v>
      </c>
      <c r="R79" s="16">
        <f t="shared" si="17"/>
        <v>0.16176710361158353</v>
      </c>
      <c r="S79" s="25">
        <f t="shared" si="18"/>
        <v>0.13336541425009568</v>
      </c>
    </row>
    <row r="80" spans="1:19" ht="15.75" x14ac:dyDescent="0.25">
      <c r="A80" t="s">
        <v>19</v>
      </c>
      <c r="B80" t="s">
        <v>20</v>
      </c>
      <c r="C80">
        <v>41514</v>
      </c>
      <c r="D80" s="14" t="s">
        <v>268</v>
      </c>
      <c r="E80" s="14" t="str">
        <f t="shared" si="20"/>
        <v>St. David's</v>
      </c>
      <c r="F80" s="30">
        <v>11.105</v>
      </c>
      <c r="G80" s="4">
        <v>11961</v>
      </c>
      <c r="H80" s="23">
        <f t="shared" si="12"/>
        <v>243.35266393041834</v>
      </c>
      <c r="I80" s="1">
        <v>40.86</v>
      </c>
      <c r="J80" s="1">
        <v>73.760000000000005</v>
      </c>
      <c r="K80" s="9">
        <f t="shared" si="13"/>
        <v>114.62</v>
      </c>
      <c r="L80" s="8">
        <f t="shared" si="14"/>
        <v>22.284913495558484</v>
      </c>
      <c r="M80" s="16">
        <f t="shared" si="15"/>
        <v>9.1574561525779696E-2</v>
      </c>
      <c r="N80" s="1">
        <v>137.79</v>
      </c>
      <c r="O80" s="1">
        <v>110.59</v>
      </c>
      <c r="P80" s="9">
        <f t="shared" si="21"/>
        <v>178.64999999999998</v>
      </c>
      <c r="Q80" s="8">
        <f t="shared" si="16"/>
        <v>34.733901552796389</v>
      </c>
      <c r="R80" s="16">
        <f t="shared" si="17"/>
        <v>0.14273072253167457</v>
      </c>
      <c r="S80" s="25">
        <f t="shared" si="18"/>
        <v>0.11715264202872713</v>
      </c>
    </row>
    <row r="81" spans="1:19" ht="15.75" x14ac:dyDescent="0.25">
      <c r="A81" t="s">
        <v>31</v>
      </c>
      <c r="B81" t="s">
        <v>32</v>
      </c>
      <c r="C81">
        <v>42021</v>
      </c>
      <c r="D81" s="14" t="s">
        <v>268</v>
      </c>
      <c r="E81" s="14" t="str">
        <f t="shared" si="20"/>
        <v>St. David's</v>
      </c>
      <c r="F81" s="30">
        <v>10.051816394031048</v>
      </c>
      <c r="G81" s="4">
        <v>8525.8621035218239</v>
      </c>
      <c r="H81" s="23">
        <f t="shared" si="12"/>
        <v>233.89932341802236</v>
      </c>
      <c r="I81" s="1">
        <v>38.862284931765792</v>
      </c>
      <c r="J81" s="1">
        <v>63.593674481935658</v>
      </c>
      <c r="K81" s="9">
        <f t="shared" si="13"/>
        <v>102.45595941370145</v>
      </c>
      <c r="L81" s="8">
        <f t="shared" si="14"/>
        <v>24.963600881669997</v>
      </c>
      <c r="M81" s="16">
        <f t="shared" si="15"/>
        <v>0.10672797388582145</v>
      </c>
      <c r="N81" s="1">
        <v>126.5834645458544</v>
      </c>
      <c r="O81" s="1">
        <v>115.4069575477874</v>
      </c>
      <c r="P81" s="9">
        <f t="shared" si="21"/>
        <v>165.44574947762018</v>
      </c>
      <c r="Q81" s="8">
        <f t="shared" si="16"/>
        <v>40.311190107071027</v>
      </c>
      <c r="R81" s="16">
        <f t="shared" si="17"/>
        <v>0.17234419286894345</v>
      </c>
      <c r="S81" s="25">
        <f t="shared" si="18"/>
        <v>0.13953608337738244</v>
      </c>
    </row>
    <row r="82" spans="1:19" ht="15.75" x14ac:dyDescent="0.25">
      <c r="A82" t="s">
        <v>96</v>
      </c>
      <c r="B82" t="s">
        <v>97</v>
      </c>
      <c r="C82">
        <v>42203</v>
      </c>
      <c r="D82" s="14" t="s">
        <v>268</v>
      </c>
      <c r="E82" s="14" t="str">
        <f t="shared" si="20"/>
        <v>St. David's</v>
      </c>
      <c r="F82" s="30">
        <v>12.087999999999999</v>
      </c>
      <c r="G82" s="4">
        <v>16792</v>
      </c>
      <c r="H82" s="23">
        <f t="shared" si="12"/>
        <v>264.88866502048381</v>
      </c>
      <c r="I82" s="1">
        <v>61.39</v>
      </c>
      <c r="J82" s="1">
        <v>69.52</v>
      </c>
      <c r="K82" s="9">
        <f t="shared" si="13"/>
        <v>130.91</v>
      </c>
      <c r="L82" s="8">
        <f t="shared" si="14"/>
        <v>20.300188994766618</v>
      </c>
      <c r="M82" s="16">
        <f t="shared" si="15"/>
        <v>7.6636684296010948E-2</v>
      </c>
      <c r="N82" s="1">
        <v>0</v>
      </c>
      <c r="O82" s="1">
        <v>129.07</v>
      </c>
      <c r="P82" s="9">
        <f t="shared" si="21"/>
        <v>190.45999999999998</v>
      </c>
      <c r="Q82" s="8">
        <f t="shared" si="16"/>
        <v>29.534596256536933</v>
      </c>
      <c r="R82" s="16">
        <f t="shared" si="17"/>
        <v>0.11149815056923265</v>
      </c>
      <c r="S82" s="25">
        <f t="shared" si="18"/>
        <v>9.40674174326218E-2</v>
      </c>
    </row>
    <row r="83" spans="1:19" ht="15.75" x14ac:dyDescent="0.25">
      <c r="A83" t="s">
        <v>102</v>
      </c>
      <c r="B83" t="s">
        <v>103</v>
      </c>
      <c r="C83">
        <v>7868</v>
      </c>
      <c r="D83" s="14" t="s">
        <v>268</v>
      </c>
      <c r="E83" s="14" t="str">
        <f t="shared" si="20"/>
        <v>St. David's</v>
      </c>
      <c r="F83" s="30">
        <v>11.653255029916764</v>
      </c>
      <c r="G83" s="4">
        <v>16372.504603564739</v>
      </c>
      <c r="H83" s="23">
        <f t="shared" si="12"/>
        <v>288.26882050030866</v>
      </c>
      <c r="I83" s="1">
        <v>47.864808024971886</v>
      </c>
      <c r="J83" s="1">
        <v>82.416287265047657</v>
      </c>
      <c r="K83" s="9">
        <f t="shared" si="13"/>
        <v>130.28109529001955</v>
      </c>
      <c r="L83" s="8">
        <f t="shared" si="14"/>
        <v>20.546295457011574</v>
      </c>
      <c r="M83" s="16">
        <f t="shared" si="15"/>
        <v>7.1274775472949817E-2</v>
      </c>
      <c r="N83" s="1">
        <v>138.6611529061928</v>
      </c>
      <c r="O83" s="1">
        <v>164.87902717763509</v>
      </c>
      <c r="P83" s="9">
        <f t="shared" si="21"/>
        <v>212.74383520260699</v>
      </c>
      <c r="Q83" s="8">
        <f t="shared" si="16"/>
        <v>33.551281442637674</v>
      </c>
      <c r="R83" s="16">
        <f t="shared" si="17"/>
        <v>0.1163888671151022</v>
      </c>
      <c r="S83" s="25">
        <f t="shared" si="18"/>
        <v>9.3831821294026008E-2</v>
      </c>
    </row>
    <row r="84" spans="1:19" ht="15.75" x14ac:dyDescent="0.25">
      <c r="A84" t="s">
        <v>117</v>
      </c>
      <c r="B84" t="s">
        <v>118</v>
      </c>
      <c r="C84">
        <v>42038</v>
      </c>
      <c r="D84" s="14" t="s">
        <v>268</v>
      </c>
      <c r="E84" s="14" t="str">
        <f t="shared" si="20"/>
        <v>St. David's</v>
      </c>
      <c r="F84" s="30">
        <v>9.4891487652063375</v>
      </c>
      <c r="G84" s="4">
        <v>4736.3884039521217</v>
      </c>
      <c r="H84" s="23">
        <f t="shared" si="12"/>
        <v>154.45068767058362</v>
      </c>
      <c r="I84" s="1">
        <v>32.331042687675108</v>
      </c>
      <c r="J84" s="1">
        <v>51.358047119962059</v>
      </c>
      <c r="K84" s="9">
        <f t="shared" si="13"/>
        <v>83.689089807637174</v>
      </c>
      <c r="L84" s="8">
        <f t="shared" si="14"/>
        <v>30.173997302250221</v>
      </c>
      <c r="M84" s="16">
        <f t="shared" si="15"/>
        <v>0.19536330823340906</v>
      </c>
      <c r="N84" s="1">
        <v>95.12573163192684</v>
      </c>
      <c r="O84" s="1">
        <v>89.783677164854083</v>
      </c>
      <c r="P84" s="9">
        <f t="shared" si="21"/>
        <v>127.45677431960195</v>
      </c>
      <c r="Q84" s="8">
        <f t="shared" si="16"/>
        <v>45.954381548575796</v>
      </c>
      <c r="R84" s="16">
        <f t="shared" si="17"/>
        <v>0.29753432789233336</v>
      </c>
      <c r="S84" s="25">
        <f t="shared" si="18"/>
        <v>0.24644881806287122</v>
      </c>
    </row>
    <row r="85" spans="1:19" ht="15.75" x14ac:dyDescent="0.25">
      <c r="A85" t="s">
        <v>119</v>
      </c>
      <c r="B85" t="s">
        <v>52</v>
      </c>
      <c r="C85">
        <v>41720</v>
      </c>
      <c r="D85" s="14" t="s">
        <v>268</v>
      </c>
      <c r="E85" s="14" t="str">
        <f t="shared" si="20"/>
        <v>St. David's</v>
      </c>
      <c r="F85" s="30">
        <v>11.207936825305223</v>
      </c>
      <c r="G85" s="4">
        <v>7681.4882344007492</v>
      </c>
      <c r="H85" s="23">
        <f t="shared" si="12"/>
        <v>152.01717223065901</v>
      </c>
      <c r="I85" s="1">
        <v>39.949276884196252</v>
      </c>
      <c r="J85" s="1">
        <v>42.77359785461384</v>
      </c>
      <c r="K85" s="9">
        <f t="shared" si="13"/>
        <v>82.722874738810091</v>
      </c>
      <c r="L85" s="8">
        <f t="shared" si="14"/>
        <v>21.606822985620262</v>
      </c>
      <c r="M85" s="16">
        <f t="shared" si="15"/>
        <v>0.14213409359329321</v>
      </c>
      <c r="N85" s="1">
        <v>77.4086918602612</v>
      </c>
      <c r="O85" s="1">
        <v>0</v>
      </c>
      <c r="P85" s="9">
        <f t="shared" si="21"/>
        <v>117.35796874445745</v>
      </c>
      <c r="Q85" s="8">
        <f t="shared" si="16"/>
        <v>30.653345457587058</v>
      </c>
      <c r="R85" s="16">
        <f t="shared" si="17"/>
        <v>0.20164396566380052</v>
      </c>
      <c r="S85" s="25">
        <f t="shared" si="18"/>
        <v>0.17188902962854685</v>
      </c>
    </row>
    <row r="86" spans="1:19" ht="15.75" x14ac:dyDescent="0.25">
      <c r="A86" t="s">
        <v>138</v>
      </c>
      <c r="B86" t="s">
        <v>139</v>
      </c>
      <c r="C86">
        <v>30676</v>
      </c>
      <c r="D86" s="14" t="s">
        <v>268</v>
      </c>
      <c r="E86" s="14" t="str">
        <f t="shared" si="20"/>
        <v>St. David's</v>
      </c>
      <c r="F86" s="30">
        <v>10.225554502606393</v>
      </c>
      <c r="G86" s="4">
        <v>11027.676995694637</v>
      </c>
      <c r="H86" s="23">
        <f t="shared" si="12"/>
        <v>287.374174272434</v>
      </c>
      <c r="I86" s="1">
        <v>43.005861092312657</v>
      </c>
      <c r="J86" s="1">
        <v>64.912929672064934</v>
      </c>
      <c r="K86" s="9">
        <f t="shared" si="13"/>
        <v>107.91879076437759</v>
      </c>
      <c r="L86" s="8">
        <f t="shared" si="14"/>
        <v>22.149805711932903</v>
      </c>
      <c r="M86" s="16">
        <f t="shared" si="15"/>
        <v>7.7076535384611955E-2</v>
      </c>
      <c r="N86" s="1">
        <v>111.53280674297116</v>
      </c>
      <c r="O86" s="1">
        <v>130.79207441295694</v>
      </c>
      <c r="P86" s="9">
        <f t="shared" si="21"/>
        <v>173.79793550526961</v>
      </c>
      <c r="Q86" s="8">
        <f t="shared" si="16"/>
        <v>35.671179016281755</v>
      </c>
      <c r="R86" s="16">
        <f t="shared" si="17"/>
        <v>0.1241279913429697</v>
      </c>
      <c r="S86" s="25">
        <f t="shared" si="18"/>
        <v>0.10060226336379083</v>
      </c>
    </row>
    <row r="87" spans="1:19" ht="15.75" x14ac:dyDescent="0.25">
      <c r="A87" t="s">
        <v>163</v>
      </c>
      <c r="B87" t="s">
        <v>164</v>
      </c>
      <c r="C87">
        <v>30863</v>
      </c>
      <c r="D87" s="14" t="s">
        <v>268</v>
      </c>
      <c r="E87" s="14" t="str">
        <f t="shared" si="20"/>
        <v>St. David's</v>
      </c>
      <c r="F87" s="30">
        <v>10.973542780578137</v>
      </c>
      <c r="G87" s="4">
        <v>8698.7296178340912</v>
      </c>
      <c r="H87" s="23">
        <f t="shared" si="12"/>
        <v>183.41698558386844</v>
      </c>
      <c r="I87" s="1">
        <v>44.798933287347516</v>
      </c>
      <c r="J87" s="1">
        <v>56.700101587034816</v>
      </c>
      <c r="K87" s="9">
        <f t="shared" si="13"/>
        <v>101.49903487438233</v>
      </c>
      <c r="L87" s="8">
        <f t="shared" si="14"/>
        <v>24.401708427005726</v>
      </c>
      <c r="M87" s="16">
        <f t="shared" si="15"/>
        <v>0.13303952384414205</v>
      </c>
      <c r="N87" s="1">
        <v>101.99143293830382</v>
      </c>
      <c r="O87" s="1">
        <v>103.13416806778199</v>
      </c>
      <c r="P87" s="9">
        <f t="shared" si="21"/>
        <v>147.93310135512951</v>
      </c>
      <c r="Q87" s="8">
        <f t="shared" si="16"/>
        <v>35.565071238737957</v>
      </c>
      <c r="R87" s="16">
        <f t="shared" si="17"/>
        <v>0.19390282271581455</v>
      </c>
      <c r="S87" s="25">
        <f t="shared" si="18"/>
        <v>0.16347117327997829</v>
      </c>
    </row>
    <row r="88" spans="1:19" ht="15.75" x14ac:dyDescent="0.25">
      <c r="A88" t="s">
        <v>165</v>
      </c>
      <c r="B88" t="s">
        <v>166</v>
      </c>
      <c r="C88">
        <v>18882</v>
      </c>
      <c r="D88" s="14" t="s">
        <v>268</v>
      </c>
      <c r="E88" s="14" t="str">
        <f t="shared" si="20"/>
        <v>St. David's</v>
      </c>
      <c r="F88" s="30">
        <v>10.534320649951697</v>
      </c>
      <c r="G88" s="4">
        <v>9436.0254465937614</v>
      </c>
      <c r="H88" s="23">
        <f t="shared" si="12"/>
        <v>224.90225284950984</v>
      </c>
      <c r="I88" s="1">
        <v>39.605527292402002</v>
      </c>
      <c r="J88" s="1">
        <v>62.8783037098233</v>
      </c>
      <c r="K88" s="9">
        <f t="shared" si="13"/>
        <v>102.4838310022253</v>
      </c>
      <c r="L88" s="8">
        <f t="shared" si="14"/>
        <v>23.337705658589794</v>
      </c>
      <c r="M88" s="16">
        <f t="shared" si="15"/>
        <v>0.10376821647138364</v>
      </c>
      <c r="N88" s="1">
        <v>142.15439200118297</v>
      </c>
      <c r="O88" s="1">
        <v>0</v>
      </c>
      <c r="P88" s="9">
        <f t="shared" si="21"/>
        <v>181.75991929358497</v>
      </c>
      <c r="Q88" s="8">
        <f t="shared" si="16"/>
        <v>41.390524295589771</v>
      </c>
      <c r="R88" s="16">
        <f t="shared" si="17"/>
        <v>0.18403783764356355</v>
      </c>
      <c r="S88" s="25">
        <f t="shared" si="18"/>
        <v>0.1439030270574736</v>
      </c>
    </row>
    <row r="89" spans="1:19" ht="15.75" x14ac:dyDescent="0.25">
      <c r="A89" t="s">
        <v>171</v>
      </c>
      <c r="B89" t="s">
        <v>172</v>
      </c>
      <c r="C89">
        <v>30701</v>
      </c>
      <c r="D89" s="14" t="s">
        <v>268</v>
      </c>
      <c r="E89" s="14" t="str">
        <f t="shared" si="20"/>
        <v>St. David's</v>
      </c>
      <c r="F89" s="30">
        <v>10.852840515673162</v>
      </c>
      <c r="G89" s="4">
        <v>11140.199682176113</v>
      </c>
      <c r="H89" s="23">
        <f t="shared" si="12"/>
        <v>242.82143164829151</v>
      </c>
      <c r="I89" s="1">
        <v>43.656198157869341</v>
      </c>
      <c r="J89" s="1">
        <v>75.615619665226347</v>
      </c>
      <c r="K89" s="9">
        <f t="shared" si="13"/>
        <v>119.27181782309569</v>
      </c>
      <c r="L89" s="8">
        <f t="shared" si="14"/>
        <v>24.314838922260289</v>
      </c>
      <c r="M89" s="16">
        <f t="shared" si="15"/>
        <v>0.10013464938909715</v>
      </c>
      <c r="N89" s="1">
        <v>135.60456869807638</v>
      </c>
      <c r="O89" s="1">
        <v>133.27264579158029</v>
      </c>
      <c r="P89" s="9">
        <f t="shared" si="21"/>
        <v>179.26076685594572</v>
      </c>
      <c r="Q89" s="8">
        <f t="shared" si="16"/>
        <v>36.544229397492771</v>
      </c>
      <c r="R89" s="16">
        <f t="shared" si="17"/>
        <v>0.15049836890190288</v>
      </c>
      <c r="S89" s="25">
        <f t="shared" si="18"/>
        <v>0.12531650914550002</v>
      </c>
    </row>
    <row r="90" spans="1:19" ht="15.75" x14ac:dyDescent="0.25">
      <c r="A90" t="s">
        <v>202</v>
      </c>
      <c r="B90" t="s">
        <v>52</v>
      </c>
      <c r="C90">
        <v>14287</v>
      </c>
      <c r="D90" s="14" t="s">
        <v>268</v>
      </c>
      <c r="E90" s="14" t="str">
        <f t="shared" si="20"/>
        <v>St. David's</v>
      </c>
      <c r="F90" s="30">
        <v>10.185015610605477</v>
      </c>
      <c r="G90" s="4">
        <v>9137.0236304998398</v>
      </c>
      <c r="H90" s="23">
        <f t="shared" si="12"/>
        <v>240.95944497239378</v>
      </c>
      <c r="I90" s="1">
        <v>37.162118031810465</v>
      </c>
      <c r="J90" s="1">
        <v>76.53538208651365</v>
      </c>
      <c r="K90" s="9">
        <f t="shared" si="13"/>
        <v>113.69750011832411</v>
      </c>
      <c r="L90" s="8">
        <f t="shared" si="14"/>
        <v>26.453103180664314</v>
      </c>
      <c r="M90" s="16">
        <f t="shared" si="15"/>
        <v>0.10978238758681981</v>
      </c>
      <c r="N90" s="1">
        <v>137.47196512917486</v>
      </c>
      <c r="O90" s="1">
        <v>95.357994869625657</v>
      </c>
      <c r="P90" s="9">
        <f t="shared" si="21"/>
        <v>174.63408316098531</v>
      </c>
      <c r="Q90" s="8">
        <f t="shared" si="16"/>
        <v>40.630738722581064</v>
      </c>
      <c r="R90" s="16">
        <f t="shared" si="17"/>
        <v>0.16862065202397875</v>
      </c>
      <c r="S90" s="25">
        <f t="shared" si="18"/>
        <v>0.13920151980539927</v>
      </c>
    </row>
    <row r="91" spans="1:19" ht="15.75" x14ac:dyDescent="0.25">
      <c r="A91" t="s">
        <v>208</v>
      </c>
      <c r="B91" t="s">
        <v>209</v>
      </c>
      <c r="C91">
        <v>15448</v>
      </c>
      <c r="D91" s="14" t="s">
        <v>268</v>
      </c>
      <c r="E91" s="14" t="str">
        <f t="shared" si="20"/>
        <v>St. David's</v>
      </c>
      <c r="F91" s="30">
        <v>10.280419168472291</v>
      </c>
      <c r="G91" s="4">
        <v>8456.8965860009193</v>
      </c>
      <c r="H91" s="23">
        <f t="shared" si="12"/>
        <v>216.87168550192757</v>
      </c>
      <c r="I91" s="1">
        <v>34.235601236805394</v>
      </c>
      <c r="J91" s="1">
        <v>43.64690762836139</v>
      </c>
      <c r="K91" s="9">
        <f t="shared" si="13"/>
        <v>77.882508865166784</v>
      </c>
      <c r="L91" s="8">
        <f t="shared" si="14"/>
        <v>19.079257173469387</v>
      </c>
      <c r="M91" s="16">
        <f t="shared" si="15"/>
        <v>8.7974864627036839E-2</v>
      </c>
      <c r="N91" s="1">
        <v>126.54630242782258</v>
      </c>
      <c r="O91" s="1">
        <v>117.5437793346165</v>
      </c>
      <c r="P91" s="9">
        <f t="shared" si="21"/>
        <v>160.78190366462798</v>
      </c>
      <c r="Q91" s="8">
        <f t="shared" si="16"/>
        <v>39.387525306460837</v>
      </c>
      <c r="R91" s="16">
        <f t="shared" si="17"/>
        <v>0.18161672518615049</v>
      </c>
      <c r="S91" s="25">
        <f t="shared" si="18"/>
        <v>0.13479579490659366</v>
      </c>
    </row>
    <row r="92" spans="1:19" ht="15.75" x14ac:dyDescent="0.25">
      <c r="A92" t="s">
        <v>235</v>
      </c>
      <c r="B92" t="s">
        <v>236</v>
      </c>
      <c r="C92">
        <v>40194</v>
      </c>
      <c r="D92" s="14" t="s">
        <v>268</v>
      </c>
      <c r="E92" s="14" t="str">
        <f t="shared" si="20"/>
        <v>St. David's</v>
      </c>
      <c r="F92" s="30">
        <v>10.950377699434759</v>
      </c>
      <c r="G92" s="4">
        <v>13129.310398042202</v>
      </c>
      <c r="H92" s="23">
        <f t="shared" si="12"/>
        <v>278.5985948278767</v>
      </c>
      <c r="I92" s="1">
        <v>44.037109867695399</v>
      </c>
      <c r="J92" s="1">
        <v>81.570849079823972</v>
      </c>
      <c r="K92" s="9">
        <f t="shared" si="13"/>
        <v>125.60795894751936</v>
      </c>
      <c r="L92" s="8">
        <f t="shared" si="14"/>
        <v>22.950109225892817</v>
      </c>
      <c r="M92" s="16">
        <f t="shared" si="15"/>
        <v>8.2376974083705673E-2</v>
      </c>
      <c r="N92" s="1">
        <v>149.1687417796872</v>
      </c>
      <c r="O92" s="1">
        <v>0</v>
      </c>
      <c r="P92" s="9">
        <f t="shared" si="21"/>
        <v>193.20585164738259</v>
      </c>
      <c r="Q92" s="8">
        <f t="shared" si="16"/>
        <v>35.301070374383656</v>
      </c>
      <c r="R92" s="16">
        <f t="shared" si="17"/>
        <v>0.12670943439680055</v>
      </c>
      <c r="S92" s="25">
        <f t="shared" si="18"/>
        <v>0.10454320424025311</v>
      </c>
    </row>
    <row r="93" spans="1:19" ht="15.75" x14ac:dyDescent="0.25">
      <c r="A93" t="s">
        <v>250</v>
      </c>
      <c r="B93" t="s">
        <v>251</v>
      </c>
      <c r="C93">
        <v>42149</v>
      </c>
      <c r="D93" s="14" t="s">
        <v>268</v>
      </c>
      <c r="E93" s="14" t="str">
        <f t="shared" si="20"/>
        <v>St. David's</v>
      </c>
      <c r="F93" s="30">
        <v>11.058887816369532</v>
      </c>
      <c r="G93" s="4">
        <v>11916.969195306301</v>
      </c>
      <c r="H93" s="23">
        <f t="shared" si="12"/>
        <v>245.50241136613795</v>
      </c>
      <c r="I93" s="1">
        <v>42.021064964469687</v>
      </c>
      <c r="J93" s="1">
        <v>73.060724050539378</v>
      </c>
      <c r="K93" s="9">
        <f t="shared" si="13"/>
        <v>115.08178901500906</v>
      </c>
      <c r="L93" s="8">
        <f t="shared" si="14"/>
        <v>22.429775955345335</v>
      </c>
      <c r="M93" s="16">
        <f t="shared" si="15"/>
        <v>9.1362752123415866E-2</v>
      </c>
      <c r="N93" s="1">
        <v>136.93311441771363</v>
      </c>
      <c r="O93" s="1">
        <v>132.18565383914981</v>
      </c>
      <c r="P93" s="9">
        <f t="shared" si="21"/>
        <v>178.95417938218333</v>
      </c>
      <c r="Q93" s="8">
        <f t="shared" si="16"/>
        <v>34.878690922084594</v>
      </c>
      <c r="R93" s="16">
        <f t="shared" si="17"/>
        <v>0.14207066532665186</v>
      </c>
      <c r="S93" s="25">
        <f t="shared" si="18"/>
        <v>0.11671670872503387</v>
      </c>
    </row>
    <row r="94" spans="1:19" ht="15.75" x14ac:dyDescent="0.25">
      <c r="A94" t="s">
        <v>254</v>
      </c>
      <c r="B94" t="s">
        <v>255</v>
      </c>
      <c r="C94">
        <v>40132</v>
      </c>
      <c r="D94" s="14" t="s">
        <v>268</v>
      </c>
      <c r="E94" s="14" t="str">
        <f t="shared" si="20"/>
        <v>St. David's</v>
      </c>
      <c r="F94" s="30">
        <v>10.305108268111944</v>
      </c>
      <c r="G94" s="4">
        <v>11109.800408005714</v>
      </c>
      <c r="H94" s="23">
        <f t="shared" si="12"/>
        <v>282.86087657317779</v>
      </c>
      <c r="I94" s="1">
        <v>44.808223816855467</v>
      </c>
      <c r="J94" s="1">
        <v>75.559876488178617</v>
      </c>
      <c r="K94" s="9">
        <f t="shared" si="13"/>
        <v>120.36810030503409</v>
      </c>
      <c r="L94" s="8">
        <f t="shared" si="14"/>
        <v>24.583069593792054</v>
      </c>
      <c r="M94" s="16">
        <f t="shared" si="15"/>
        <v>8.6908694802945885E-2</v>
      </c>
      <c r="N94" s="1">
        <v>148.79712059936909</v>
      </c>
      <c r="O94" s="1">
        <v>0</v>
      </c>
      <c r="P94" s="9">
        <f t="shared" si="21"/>
        <v>193.60534441622457</v>
      </c>
      <c r="Q94" s="8">
        <f t="shared" si="16"/>
        <v>39.540489909310949</v>
      </c>
      <c r="R94" s="16">
        <f t="shared" si="17"/>
        <v>0.13978776559112299</v>
      </c>
      <c r="S94" s="25">
        <f t="shared" si="18"/>
        <v>0.11334823019703444</v>
      </c>
    </row>
    <row r="95" spans="1:19" ht="15.75" x14ac:dyDescent="0.25">
      <c r="A95" t="s">
        <v>25</v>
      </c>
      <c r="B95" s="6" t="s">
        <v>26</v>
      </c>
      <c r="C95">
        <v>31134</v>
      </c>
      <c r="D95" s="14" t="s">
        <v>268</v>
      </c>
      <c r="E95" s="14" t="str">
        <f t="shared" si="20"/>
        <v>St. David's</v>
      </c>
      <c r="F95" s="30">
        <v>11.056144583076239</v>
      </c>
      <c r="G95" s="4">
        <v>7719.6007572412491</v>
      </c>
      <c r="H95" s="23">
        <f t="shared" si="12"/>
        <v>159.15050273146349</v>
      </c>
      <c r="I95" s="1">
        <v>46.136769536492693</v>
      </c>
      <c r="J95" s="1">
        <v>52.314971659281184</v>
      </c>
      <c r="K95" s="9">
        <f t="shared" si="13"/>
        <v>98.451741195773877</v>
      </c>
      <c r="L95" s="8">
        <f t="shared" si="14"/>
        <v>25.63041963520164</v>
      </c>
      <c r="M95" s="16">
        <f t="shared" si="15"/>
        <v>0.16104516916574338</v>
      </c>
      <c r="N95" s="1">
        <v>0</v>
      </c>
      <c r="O95" s="1">
        <v>111.69074574460636</v>
      </c>
      <c r="P95" s="9">
        <f t="shared" si="21"/>
        <v>157.82751528109907</v>
      </c>
      <c r="Q95" s="8">
        <f t="shared" si="16"/>
        <v>41.088003091705723</v>
      </c>
      <c r="R95" s="16">
        <f t="shared" si="17"/>
        <v>0.25817074018945446</v>
      </c>
      <c r="S95" s="25">
        <f t="shared" si="18"/>
        <v>0.20960795467759891</v>
      </c>
    </row>
    <row r="96" spans="1:19" ht="15.75" x14ac:dyDescent="0.25">
      <c r="A96" t="s">
        <v>39</v>
      </c>
      <c r="B96" t="s">
        <v>40</v>
      </c>
      <c r="C96">
        <v>30487</v>
      </c>
      <c r="D96" s="15" t="s">
        <v>268</v>
      </c>
      <c r="E96" s="14" t="str">
        <f t="shared" si="20"/>
        <v>St. David's</v>
      </c>
      <c r="F96" s="30">
        <v>11.428919507265091</v>
      </c>
      <c r="G96" s="4">
        <v>15600.726016044617</v>
      </c>
      <c r="H96" s="23">
        <f t="shared" si="12"/>
        <v>291.174669124454</v>
      </c>
      <c r="I96" s="1">
        <v>54.516827152665947</v>
      </c>
      <c r="J96" s="1">
        <v>85.333513530544778</v>
      </c>
      <c r="K96" s="9">
        <f t="shared" si="13"/>
        <v>139.85034068321073</v>
      </c>
      <c r="L96" s="8">
        <f t="shared" si="14"/>
        <v>22.7769655148605</v>
      </c>
      <c r="M96" s="16">
        <f t="shared" si="15"/>
        <v>7.8224405932526914E-2</v>
      </c>
      <c r="N96" s="1">
        <v>171.36381677418601</v>
      </c>
      <c r="O96" s="1">
        <v>169.44067716603982</v>
      </c>
      <c r="P96" s="9">
        <f t="shared" si="21"/>
        <v>225.88064392685195</v>
      </c>
      <c r="Q96" s="8">
        <f t="shared" si="16"/>
        <v>36.78843835533138</v>
      </c>
      <c r="R96" s="16">
        <f t="shared" si="17"/>
        <v>0.12634491340181536</v>
      </c>
      <c r="S96" s="25">
        <f t="shared" si="18"/>
        <v>0.10228465966717114</v>
      </c>
    </row>
    <row r="97" spans="1:19" ht="15.75" x14ac:dyDescent="0.25">
      <c r="A97" t="s">
        <v>66</v>
      </c>
      <c r="B97" t="s">
        <v>52</v>
      </c>
      <c r="C97">
        <v>6158</v>
      </c>
      <c r="D97" s="15" t="s">
        <v>268</v>
      </c>
      <c r="E97" s="14" t="str">
        <f t="shared" si="20"/>
        <v>St. David's</v>
      </c>
      <c r="F97" s="30">
        <v>11.470068006664514</v>
      </c>
      <c r="G97" s="4">
        <v>15161.524562358856</v>
      </c>
      <c r="H97" s="23">
        <f t="shared" si="12"/>
        <v>279.94273304628382</v>
      </c>
      <c r="I97" s="1">
        <v>57.508377654226692</v>
      </c>
      <c r="J97" s="1">
        <v>80.205141242154937</v>
      </c>
      <c r="K97" s="9">
        <f t="shared" si="13"/>
        <v>137.71351889638163</v>
      </c>
      <c r="L97" s="8">
        <f t="shared" si="14"/>
        <v>22.860033816061577</v>
      </c>
      <c r="M97" s="16">
        <f t="shared" si="15"/>
        <v>8.1659679346925765E-2</v>
      </c>
      <c r="N97" s="1">
        <v>158.86805458598974</v>
      </c>
      <c r="O97" s="1">
        <v>165.6036884792554</v>
      </c>
      <c r="P97" s="9">
        <f t="shared" si="21"/>
        <v>223.11206613348207</v>
      </c>
      <c r="Q97" s="8">
        <f t="shared" si="16"/>
        <v>37.035938210397276</v>
      </c>
      <c r="R97" s="16">
        <f t="shared" si="17"/>
        <v>0.13229826617529666</v>
      </c>
      <c r="S97" s="25">
        <f t="shared" si="18"/>
        <v>0.10697897276111121</v>
      </c>
    </row>
    <row r="98" spans="1:19" ht="15.75" x14ac:dyDescent="0.25">
      <c r="A98" t="s">
        <v>85</v>
      </c>
      <c r="B98" t="s">
        <v>86</v>
      </c>
      <c r="C98">
        <v>40495</v>
      </c>
      <c r="D98" s="14" t="s">
        <v>268</v>
      </c>
      <c r="E98" s="14" t="str">
        <f t="shared" si="20"/>
        <v>St. David's</v>
      </c>
      <c r="F98" s="30">
        <v>11.172884399890899</v>
      </c>
      <c r="G98" s="4">
        <v>12456.442881703377</v>
      </c>
      <c r="H98" s="23">
        <f t="shared" si="12"/>
        <v>248.84128069626942</v>
      </c>
      <c r="I98" s="1">
        <v>42.569206205438888</v>
      </c>
      <c r="J98" s="1">
        <v>81.99821343718979</v>
      </c>
      <c r="K98" s="9">
        <f t="shared" si="13"/>
        <v>124.56741964262868</v>
      </c>
      <c r="L98" s="8">
        <f t="shared" si="14"/>
        <v>23.572409828931029</v>
      </c>
      <c r="M98" s="16">
        <f t="shared" si="15"/>
        <v>9.4728695186644007E-2</v>
      </c>
      <c r="N98" s="1">
        <v>161.19068696297788</v>
      </c>
      <c r="O98" s="1">
        <v>119.06742617392072</v>
      </c>
      <c r="P98" s="9">
        <f t="shared" si="21"/>
        <v>203.75989316841677</v>
      </c>
      <c r="Q98" s="8">
        <f t="shared" si="16"/>
        <v>38.558330278051557</v>
      </c>
      <c r="R98" s="16">
        <f t="shared" si="17"/>
        <v>0.15495150229963278</v>
      </c>
      <c r="S98" s="25">
        <f t="shared" si="18"/>
        <v>0.12484009874313839</v>
      </c>
    </row>
    <row r="99" spans="1:19" ht="15.75" x14ac:dyDescent="0.25">
      <c r="A99" t="s">
        <v>87</v>
      </c>
      <c r="B99" t="s">
        <v>88</v>
      </c>
      <c r="C99">
        <v>15075</v>
      </c>
      <c r="D99" s="14" t="s">
        <v>268</v>
      </c>
      <c r="E99" s="14" t="str">
        <f t="shared" si="20"/>
        <v>St. David's</v>
      </c>
      <c r="F99" s="30">
        <v>11.696537155210972</v>
      </c>
      <c r="G99" s="4">
        <v>12748.185169637203</v>
      </c>
      <c r="H99" s="23">
        <f t="shared" si="12"/>
        <v>221.97330677038369</v>
      </c>
      <c r="I99" s="1">
        <v>37.83103615638305</v>
      </c>
      <c r="J99" s="1">
        <v>70.347889434217208</v>
      </c>
      <c r="K99" s="9">
        <f t="shared" si="13"/>
        <v>108.17892559060026</v>
      </c>
      <c r="L99" s="8">
        <f t="shared" si="14"/>
        <v>20.157622010120484</v>
      </c>
      <c r="M99" s="16">
        <f t="shared" si="15"/>
        <v>9.0811018240910271E-2</v>
      </c>
      <c r="N99" s="1">
        <v>154.64086365987129</v>
      </c>
      <c r="O99" s="1">
        <v>0</v>
      </c>
      <c r="P99" s="9">
        <f t="shared" si="21"/>
        <v>192.47189981625434</v>
      </c>
      <c r="Q99" s="8">
        <f t="shared" si="16"/>
        <v>35.864432770840438</v>
      </c>
      <c r="R99" s="16">
        <f t="shared" si="17"/>
        <v>0.16157092621924923</v>
      </c>
      <c r="S99" s="25">
        <f t="shared" si="18"/>
        <v>0.12619097223007975</v>
      </c>
    </row>
    <row r="100" spans="1:19" ht="15.75" x14ac:dyDescent="0.25">
      <c r="A100" t="s">
        <v>91</v>
      </c>
      <c r="B100" t="s">
        <v>93</v>
      </c>
      <c r="C100">
        <v>41855</v>
      </c>
      <c r="D100" s="14" t="s">
        <v>268</v>
      </c>
      <c r="E100" s="14" t="str">
        <f t="shared" si="20"/>
        <v>St. David's</v>
      </c>
      <c r="F100" s="30">
        <v>11.495366713702678</v>
      </c>
      <c r="G100" s="4">
        <v>12521.324914634228</v>
      </c>
      <c r="H100" s="23">
        <f t="shared" ref="H100:H160" si="22">G100*2.204/2240/(0.01*F100*3.2808)^3</f>
        <v>229.67096618324203</v>
      </c>
      <c r="I100" s="1">
        <v>45.32849346930081</v>
      </c>
      <c r="J100" s="1">
        <v>77.4086918602612</v>
      </c>
      <c r="K100" s="9">
        <f t="shared" ref="K100:K160" si="23">I100+J100</f>
        <v>122.73718532956201</v>
      </c>
      <c r="L100" s="8">
        <f t="shared" ref="L100:L160" si="24">K100/(G100/1025.4)^(2/3)</f>
        <v>23.145763516823948</v>
      </c>
      <c r="M100" s="16">
        <f t="shared" ref="M100:M160" si="25">L100/H100</f>
        <v>0.10077792548822735</v>
      </c>
      <c r="N100" s="1">
        <v>149.1687417796872</v>
      </c>
      <c r="O100" s="1">
        <v>0</v>
      </c>
      <c r="P100" s="9">
        <f t="shared" si="21"/>
        <v>194.49723524898801</v>
      </c>
      <c r="Q100" s="8">
        <f t="shared" ref="Q100:Q160" si="26">P100/(G100/1025.4)^(2/3)</f>
        <v>36.678265023443288</v>
      </c>
      <c r="R100" s="16">
        <f t="shared" ref="R100:R160" si="27">Q100/H100</f>
        <v>0.15969918023586702</v>
      </c>
      <c r="S100" s="25">
        <f t="shared" ref="S100:S160" si="28">(M100+R100)/2</f>
        <v>0.13023855286204719</v>
      </c>
    </row>
    <row r="101" spans="1:19" ht="15.75" x14ac:dyDescent="0.25">
      <c r="A101" t="s">
        <v>106</v>
      </c>
      <c r="B101" t="s">
        <v>26</v>
      </c>
      <c r="C101">
        <v>31010</v>
      </c>
      <c r="D101" s="14" t="s">
        <v>268</v>
      </c>
      <c r="E101" s="14" t="str">
        <f t="shared" si="20"/>
        <v>St. David's</v>
      </c>
      <c r="F101" s="30">
        <v>11.231101906448604</v>
      </c>
      <c r="G101" s="4">
        <v>8893.3757166266441</v>
      </c>
      <c r="H101" s="23">
        <f t="shared" si="22"/>
        <v>174.91370523508837</v>
      </c>
      <c r="I101" s="1">
        <v>46.266836949604027</v>
      </c>
      <c r="J101" s="1">
        <v>54.117334383823987</v>
      </c>
      <c r="K101" s="9">
        <f t="shared" si="23"/>
        <v>100.38417133342801</v>
      </c>
      <c r="L101" s="8">
        <f t="shared" si="24"/>
        <v>23.780246576867366</v>
      </c>
      <c r="M101" s="16">
        <f t="shared" si="25"/>
        <v>0.13595416405424676</v>
      </c>
      <c r="N101" s="1">
        <v>105.6611920939451</v>
      </c>
      <c r="O101" s="1">
        <v>110.34361896595323</v>
      </c>
      <c r="P101" s="9">
        <f t="shared" si="21"/>
        <v>156.61045591555725</v>
      </c>
      <c r="Q101" s="8">
        <f t="shared" si="26"/>
        <v>37.099825686835096</v>
      </c>
      <c r="R101" s="16">
        <f t="shared" si="27"/>
        <v>0.21210359495256251</v>
      </c>
      <c r="S101" s="25">
        <f t="shared" si="28"/>
        <v>0.17402887950340462</v>
      </c>
    </row>
    <row r="102" spans="1:19" ht="15.75" x14ac:dyDescent="0.25">
      <c r="A102" t="s">
        <v>107</v>
      </c>
      <c r="B102" t="s">
        <v>108</v>
      </c>
      <c r="C102">
        <v>42145</v>
      </c>
      <c r="D102" s="14" t="s">
        <v>268</v>
      </c>
      <c r="E102" s="14" t="str">
        <f t="shared" si="20"/>
        <v>St. David's</v>
      </c>
      <c r="F102" s="30">
        <v>12.218970695734024</v>
      </c>
      <c r="G102" s="4">
        <v>14957.350332856178</v>
      </c>
      <c r="H102" s="23">
        <f t="shared" si="22"/>
        <v>228.44155046029158</v>
      </c>
      <c r="I102" s="1">
        <v>48.70095568068762</v>
      </c>
      <c r="J102" s="1">
        <v>78.504974342199603</v>
      </c>
      <c r="K102" s="9">
        <f t="shared" si="23"/>
        <v>127.20593002288723</v>
      </c>
      <c r="L102" s="8">
        <f t="shared" si="24"/>
        <v>21.307530674563221</v>
      </c>
      <c r="M102" s="16">
        <f t="shared" si="25"/>
        <v>9.3273446234409807E-2</v>
      </c>
      <c r="N102" s="1">
        <v>156.48967903195387</v>
      </c>
      <c r="O102" s="1">
        <v>115.22114695762835</v>
      </c>
      <c r="P102" s="9">
        <f t="shared" si="21"/>
        <v>205.1906347126415</v>
      </c>
      <c r="Q102" s="8">
        <f t="shared" si="26"/>
        <v>34.370298165235418</v>
      </c>
      <c r="R102" s="16">
        <f t="shared" si="27"/>
        <v>0.15045554583210452</v>
      </c>
      <c r="S102" s="25">
        <f t="shared" si="28"/>
        <v>0.12186449603325716</v>
      </c>
    </row>
    <row r="103" spans="1:19" ht="15.75" x14ac:dyDescent="0.25">
      <c r="A103" t="s">
        <v>109</v>
      </c>
      <c r="B103" t="s">
        <v>26</v>
      </c>
      <c r="C103">
        <v>40064</v>
      </c>
      <c r="D103" s="14" t="s">
        <v>268</v>
      </c>
      <c r="E103" s="14" t="str">
        <f t="shared" si="20"/>
        <v>St. David's</v>
      </c>
      <c r="F103" s="30">
        <v>11.176237240582704</v>
      </c>
      <c r="G103" s="4">
        <v>8465.9709962010384</v>
      </c>
      <c r="H103" s="23">
        <f t="shared" si="22"/>
        <v>168.97180489132828</v>
      </c>
      <c r="I103" s="1">
        <v>46.108897947968835</v>
      </c>
      <c r="J103" s="1">
        <v>56.207703523113331</v>
      </c>
      <c r="K103" s="9">
        <f t="shared" si="23"/>
        <v>102.31660147108217</v>
      </c>
      <c r="L103" s="8">
        <f t="shared" si="24"/>
        <v>25.047081609712112</v>
      </c>
      <c r="M103" s="16">
        <f t="shared" si="25"/>
        <v>0.14823231382194665</v>
      </c>
      <c r="N103" s="1">
        <v>103.82166725137049</v>
      </c>
      <c r="O103" s="1">
        <v>80.753282483124138</v>
      </c>
      <c r="P103" s="9">
        <f t="shared" si="21"/>
        <v>149.93056519933933</v>
      </c>
      <c r="Q103" s="8">
        <f t="shared" si="26"/>
        <v>36.702969492194143</v>
      </c>
      <c r="R103" s="16">
        <f t="shared" si="27"/>
        <v>0.21721357309167122</v>
      </c>
      <c r="S103" s="25">
        <f t="shared" si="28"/>
        <v>0.18272294345680895</v>
      </c>
    </row>
    <row r="104" spans="1:19" ht="15.75" x14ac:dyDescent="0.25">
      <c r="A104" t="s">
        <v>155</v>
      </c>
      <c r="B104" t="s">
        <v>156</v>
      </c>
      <c r="C104">
        <v>40637</v>
      </c>
      <c r="D104" s="14" t="s">
        <v>268</v>
      </c>
      <c r="E104" s="14" t="str">
        <f t="shared" si="20"/>
        <v>St. David's</v>
      </c>
      <c r="F104" s="30">
        <v>10.078334315866231</v>
      </c>
      <c r="G104" s="4">
        <v>5004.5372253656387</v>
      </c>
      <c r="H104" s="23">
        <f t="shared" si="22"/>
        <v>136.21406239162491</v>
      </c>
      <c r="I104" s="1">
        <v>32.711954397501167</v>
      </c>
      <c r="J104" s="1">
        <v>48.933218918386437</v>
      </c>
      <c r="K104" s="9">
        <f t="shared" si="23"/>
        <v>81.645173315887604</v>
      </c>
      <c r="L104" s="8">
        <f t="shared" si="24"/>
        <v>28.375930254875698</v>
      </c>
      <c r="M104" s="16">
        <f t="shared" si="25"/>
        <v>0.20831865489256846</v>
      </c>
      <c r="N104" s="1">
        <v>0</v>
      </c>
      <c r="O104" s="1">
        <v>96.770155354834444</v>
      </c>
      <c r="P104" s="9">
        <f t="shared" si="21"/>
        <v>129.48210975233562</v>
      </c>
      <c r="Q104" s="8">
        <f t="shared" si="26"/>
        <v>45.001745557829146</v>
      </c>
      <c r="R104" s="16">
        <f t="shared" si="27"/>
        <v>0.33037518129696475</v>
      </c>
      <c r="S104" s="25">
        <f t="shared" si="28"/>
        <v>0.26934691809476663</v>
      </c>
    </row>
    <row r="105" spans="1:19" ht="15.75" x14ac:dyDescent="0.25">
      <c r="A105" t="s">
        <v>169</v>
      </c>
      <c r="B105" t="s">
        <v>170</v>
      </c>
      <c r="C105">
        <v>42179</v>
      </c>
      <c r="D105" s="14" t="s">
        <v>268</v>
      </c>
      <c r="E105" s="14" t="str">
        <f t="shared" si="20"/>
        <v>St. David's</v>
      </c>
      <c r="F105" s="30">
        <v>11.423128236979245</v>
      </c>
      <c r="G105" s="4">
        <v>9829.8548492789268</v>
      </c>
      <c r="H105" s="23">
        <f t="shared" si="22"/>
        <v>183.74530511342599</v>
      </c>
      <c r="I105" s="1">
        <v>48.338625029877456</v>
      </c>
      <c r="J105" s="1">
        <v>59.58016573450012</v>
      </c>
      <c r="K105" s="9">
        <f t="shared" si="23"/>
        <v>107.91879076437758</v>
      </c>
      <c r="L105" s="8">
        <f t="shared" si="24"/>
        <v>23.914494714561645</v>
      </c>
      <c r="M105" s="16">
        <f t="shared" si="25"/>
        <v>0.13015023540220103</v>
      </c>
      <c r="N105" s="1">
        <v>0</v>
      </c>
      <c r="O105" s="1">
        <v>121.19495743124187</v>
      </c>
      <c r="P105" s="9">
        <f t="shared" si="21"/>
        <v>169.53358246111932</v>
      </c>
      <c r="Q105" s="8">
        <f t="shared" si="26"/>
        <v>37.568155953109581</v>
      </c>
      <c r="R105" s="16">
        <f t="shared" si="27"/>
        <v>0.20445777338320975</v>
      </c>
      <c r="S105" s="25">
        <f t="shared" si="28"/>
        <v>0.16730400439270537</v>
      </c>
    </row>
    <row r="106" spans="1:19" ht="15.75" x14ac:dyDescent="0.25">
      <c r="A106" t="s">
        <v>190</v>
      </c>
      <c r="B106" t="s">
        <v>103</v>
      </c>
      <c r="C106">
        <v>9288</v>
      </c>
      <c r="D106" s="14" t="s">
        <v>268</v>
      </c>
      <c r="E106" s="14" t="str">
        <f t="shared" si="20"/>
        <v>St. David's</v>
      </c>
      <c r="F106" s="30">
        <v>11.764813183844089</v>
      </c>
      <c r="G106" s="4">
        <v>16001.361226379871</v>
      </c>
      <c r="H106" s="23">
        <f t="shared" si="22"/>
        <v>273.79538686077564</v>
      </c>
      <c r="I106" s="1">
        <v>52.054836833058502</v>
      </c>
      <c r="J106" s="1">
        <v>87.265943668198915</v>
      </c>
      <c r="K106" s="9">
        <f t="shared" si="23"/>
        <v>139.32078050125742</v>
      </c>
      <c r="L106" s="8">
        <f t="shared" si="24"/>
        <v>22.310372490630062</v>
      </c>
      <c r="M106" s="16">
        <f t="shared" si="25"/>
        <v>8.148556754893331E-2</v>
      </c>
      <c r="N106" s="1">
        <v>0</v>
      </c>
      <c r="O106" s="1">
        <v>150.51586855834032</v>
      </c>
      <c r="P106" s="9">
        <f t="shared" si="21"/>
        <v>202.5707053913988</v>
      </c>
      <c r="Q106" s="8">
        <f t="shared" si="26"/>
        <v>32.439007854474383</v>
      </c>
      <c r="R106" s="16">
        <f t="shared" si="27"/>
        <v>0.11847901539323433</v>
      </c>
      <c r="S106" s="25">
        <f t="shared" si="28"/>
        <v>9.9982291471083812E-2</v>
      </c>
    </row>
    <row r="107" spans="1:19" ht="15.75" x14ac:dyDescent="0.25">
      <c r="A107" t="s">
        <v>241</v>
      </c>
      <c r="B107" t="s">
        <v>242</v>
      </c>
      <c r="C107">
        <v>41341</v>
      </c>
      <c r="D107" s="14" t="s">
        <v>268</v>
      </c>
      <c r="E107" s="14" t="str">
        <f t="shared" si="20"/>
        <v>St. David's</v>
      </c>
      <c r="F107" s="30">
        <v>11.549012164771558</v>
      </c>
      <c r="G107" s="4">
        <v>11439.201498270035</v>
      </c>
      <c r="H107" s="23">
        <f t="shared" si="22"/>
        <v>206.91191331620138</v>
      </c>
      <c r="I107" s="1">
        <v>50.9585543511201</v>
      </c>
      <c r="J107" s="1">
        <v>71.639273035822626</v>
      </c>
      <c r="K107" s="9">
        <f t="shared" si="23"/>
        <v>122.59782738694273</v>
      </c>
      <c r="L107" s="8">
        <f t="shared" si="24"/>
        <v>24.555446905216641</v>
      </c>
      <c r="M107" s="16">
        <f t="shared" si="25"/>
        <v>0.11867584863367038</v>
      </c>
      <c r="N107" s="1">
        <v>138.15946431276333</v>
      </c>
      <c r="O107" s="1">
        <v>114.41287089043647</v>
      </c>
      <c r="P107" s="9">
        <f t="shared" si="21"/>
        <v>189.11801866388345</v>
      </c>
      <c r="Q107" s="8">
        <f t="shared" si="26"/>
        <v>37.878954016564862</v>
      </c>
      <c r="R107" s="16">
        <f t="shared" si="27"/>
        <v>0.18306801870165157</v>
      </c>
      <c r="S107" s="25">
        <f t="shared" si="28"/>
        <v>0.15087193366766097</v>
      </c>
    </row>
    <row r="108" spans="1:19" ht="15.75" x14ac:dyDescent="0.25">
      <c r="A108" t="s">
        <v>245</v>
      </c>
      <c r="B108" t="s">
        <v>52</v>
      </c>
      <c r="C108">
        <v>30406</v>
      </c>
      <c r="D108" s="14" t="s">
        <v>268</v>
      </c>
      <c r="E108" s="14" t="str">
        <f t="shared" si="20"/>
        <v>St. David's</v>
      </c>
      <c r="F108" s="30">
        <v>10.349304804503918</v>
      </c>
      <c r="G108" s="4">
        <v>6965.5172696113586</v>
      </c>
      <c r="H108" s="23">
        <f t="shared" si="22"/>
        <v>175.08306582129751</v>
      </c>
      <c r="I108" s="1">
        <v>44.055690926711307</v>
      </c>
      <c r="J108" s="1">
        <v>61.642663285265606</v>
      </c>
      <c r="K108" s="9">
        <f t="shared" si="23"/>
        <v>105.69835421197692</v>
      </c>
      <c r="L108" s="8">
        <f t="shared" si="24"/>
        <v>29.468736694424244</v>
      </c>
      <c r="M108" s="16">
        <f t="shared" si="25"/>
        <v>0.1683128894058902</v>
      </c>
      <c r="N108" s="1">
        <v>0</v>
      </c>
      <c r="O108" s="1">
        <v>119.42975682473089</v>
      </c>
      <c r="P108" s="9">
        <f t="shared" si="21"/>
        <v>163.48544775144219</v>
      </c>
      <c r="Q108" s="8">
        <f t="shared" si="26"/>
        <v>45.579797803619883</v>
      </c>
      <c r="R108" s="16">
        <f t="shared" si="27"/>
        <v>0.26033241758595849</v>
      </c>
      <c r="S108" s="25">
        <f t="shared" si="28"/>
        <v>0.21432265349592433</v>
      </c>
    </row>
    <row r="109" spans="1:19" ht="15.75" x14ac:dyDescent="0.25">
      <c r="A109" t="s">
        <v>17</v>
      </c>
      <c r="B109" s="6" t="s">
        <v>18</v>
      </c>
      <c r="C109">
        <v>42232</v>
      </c>
      <c r="D109" s="14" t="s">
        <v>268</v>
      </c>
      <c r="E109" s="14" t="str">
        <f t="shared" si="20"/>
        <v>St. David's</v>
      </c>
      <c r="F109" s="30">
        <v>14.054803376346825</v>
      </c>
      <c r="G109" s="4">
        <v>13871.597152411938</v>
      </c>
      <c r="H109" s="23">
        <f t="shared" si="22"/>
        <v>139.21192792682902</v>
      </c>
      <c r="I109" s="1">
        <v>49.722913926562406</v>
      </c>
      <c r="J109" s="1">
        <v>86.624897132150195</v>
      </c>
      <c r="K109" s="9">
        <f t="shared" si="23"/>
        <v>136.34781105871261</v>
      </c>
      <c r="L109" s="8">
        <f t="shared" si="24"/>
        <v>24.01556085921565</v>
      </c>
      <c r="M109" s="16">
        <f t="shared" si="25"/>
        <v>0.17251079858500656</v>
      </c>
      <c r="N109" s="1">
        <v>0</v>
      </c>
      <c r="O109" s="1">
        <v>156.02515255655624</v>
      </c>
      <c r="P109" s="9">
        <f t="shared" si="21"/>
        <v>205.74806648311863</v>
      </c>
      <c r="Q109" s="8">
        <f t="shared" si="26"/>
        <v>36.239343880361801</v>
      </c>
      <c r="R109" s="16">
        <f t="shared" si="27"/>
        <v>0.26031780767672086</v>
      </c>
      <c r="S109" s="25">
        <f t="shared" si="28"/>
        <v>0.21641430313086371</v>
      </c>
    </row>
    <row r="110" spans="1:19" ht="15.75" x14ac:dyDescent="0.25">
      <c r="A110" t="s">
        <v>72</v>
      </c>
      <c r="B110" t="s">
        <v>73</v>
      </c>
      <c r="C110">
        <v>41807</v>
      </c>
      <c r="D110" s="14" t="s">
        <v>268</v>
      </c>
      <c r="E110" s="14" t="str">
        <f t="shared" si="20"/>
        <v>St. David's</v>
      </c>
      <c r="F110" s="30">
        <v>11.317</v>
      </c>
      <c r="G110" s="4">
        <v>7121</v>
      </c>
      <c r="H110" s="23">
        <f t="shared" si="22"/>
        <v>136.88987947415873</v>
      </c>
      <c r="I110" s="1">
        <v>50.15</v>
      </c>
      <c r="J110" s="1">
        <v>45.04</v>
      </c>
      <c r="K110" s="9">
        <f t="shared" si="23"/>
        <v>95.19</v>
      </c>
      <c r="L110" s="8">
        <f t="shared" si="24"/>
        <v>26.151275645474996</v>
      </c>
      <c r="M110" s="16">
        <f t="shared" si="25"/>
        <v>0.19103878055800086</v>
      </c>
      <c r="N110" s="1">
        <v>0</v>
      </c>
      <c r="O110" s="1">
        <v>139.55000000000001</v>
      </c>
      <c r="P110" s="9">
        <f t="shared" si="21"/>
        <v>189.70000000000002</v>
      </c>
      <c r="Q110" s="8">
        <f t="shared" si="26"/>
        <v>52.115736841544361</v>
      </c>
      <c r="R110" s="16">
        <f t="shared" si="27"/>
        <v>0.38071285504625246</v>
      </c>
      <c r="S110" s="25">
        <f t="shared" si="28"/>
        <v>0.28587581780212667</v>
      </c>
    </row>
    <row r="111" spans="1:19" ht="15.75" x14ac:dyDescent="0.25">
      <c r="A111" t="s">
        <v>94</v>
      </c>
      <c r="B111" t="s">
        <v>52</v>
      </c>
      <c r="C111">
        <v>17840</v>
      </c>
      <c r="D111" s="14" t="s">
        <v>268</v>
      </c>
      <c r="E111" s="14" t="str">
        <f t="shared" si="20"/>
        <v>St. David's</v>
      </c>
      <c r="F111" s="30">
        <v>11.609363297224045</v>
      </c>
      <c r="G111" s="4">
        <v>11822.595329225063</v>
      </c>
      <c r="H111" s="23">
        <f t="shared" si="22"/>
        <v>210.52899709173596</v>
      </c>
      <c r="I111" s="1">
        <v>54.600441918237529</v>
      </c>
      <c r="J111" s="1">
        <v>86.885031958372878</v>
      </c>
      <c r="K111" s="9">
        <f t="shared" si="23"/>
        <v>141.4854738766104</v>
      </c>
      <c r="L111" s="8">
        <f t="shared" si="24"/>
        <v>27.722486420969407</v>
      </c>
      <c r="M111" s="16">
        <f t="shared" si="25"/>
        <v>0.13168013339696671</v>
      </c>
      <c r="N111" s="1">
        <v>159.98291812694404</v>
      </c>
      <c r="O111" s="1">
        <v>144.93226032406082</v>
      </c>
      <c r="P111" s="9">
        <f t="shared" si="21"/>
        <v>214.58336004518156</v>
      </c>
      <c r="Q111" s="8">
        <f t="shared" si="26"/>
        <v>42.045194619812875</v>
      </c>
      <c r="R111" s="16">
        <f t="shared" si="27"/>
        <v>0.19971213087331666</v>
      </c>
      <c r="S111" s="25">
        <f t="shared" si="28"/>
        <v>0.16569613213514167</v>
      </c>
    </row>
    <row r="112" spans="1:19" ht="15.75" x14ac:dyDescent="0.25">
      <c r="A112" t="s">
        <v>128</v>
      </c>
      <c r="B112" t="s">
        <v>129</v>
      </c>
      <c r="C112">
        <v>42235</v>
      </c>
      <c r="D112" s="14" t="s">
        <v>268</v>
      </c>
      <c r="E112" s="14" t="str">
        <f t="shared" si="20"/>
        <v>St. David's</v>
      </c>
      <c r="F112" s="30">
        <v>12.756</v>
      </c>
      <c r="G112" s="4">
        <v>11437</v>
      </c>
      <c r="H112" s="23">
        <f t="shared" si="22"/>
        <v>153.52987361195972</v>
      </c>
      <c r="I112" s="1">
        <v>57.68</v>
      </c>
      <c r="J112" s="1">
        <v>69.61</v>
      </c>
      <c r="K112" s="9">
        <f t="shared" si="23"/>
        <v>127.28999999999999</v>
      </c>
      <c r="L112" s="8">
        <f t="shared" si="24"/>
        <v>25.498526315055496</v>
      </c>
      <c r="M112" s="16">
        <f t="shared" si="25"/>
        <v>0.16608185570126857</v>
      </c>
      <c r="N112" s="1">
        <v>154.19999999999999</v>
      </c>
      <c r="O112" s="1">
        <v>0</v>
      </c>
      <c r="P112" s="9">
        <f t="shared" si="21"/>
        <v>211.88</v>
      </c>
      <c r="Q112" s="8">
        <f t="shared" si="26"/>
        <v>42.443457896409448</v>
      </c>
      <c r="R112" s="16">
        <f t="shared" si="27"/>
        <v>0.27645080985140064</v>
      </c>
      <c r="S112" s="25">
        <f t="shared" si="28"/>
        <v>0.22126633277633462</v>
      </c>
    </row>
    <row r="113" spans="1:19" ht="15.75" x14ac:dyDescent="0.25">
      <c r="A113" t="s">
        <v>148</v>
      </c>
      <c r="B113" t="s">
        <v>149</v>
      </c>
      <c r="C113">
        <v>31123</v>
      </c>
      <c r="D113" s="14" t="s">
        <v>268</v>
      </c>
      <c r="E113" s="14" t="str">
        <f t="shared" si="20"/>
        <v>St. David's</v>
      </c>
      <c r="F113" s="30">
        <v>10.940928784757853</v>
      </c>
      <c r="G113" s="4">
        <v>7665.154296040535</v>
      </c>
      <c r="H113" s="23">
        <f t="shared" si="22"/>
        <v>163.07321403536343</v>
      </c>
      <c r="I113" s="1">
        <v>47.734740611860538</v>
      </c>
      <c r="J113" s="1">
        <v>54.749090390364763</v>
      </c>
      <c r="K113" s="9">
        <f t="shared" si="23"/>
        <v>102.4838310022253</v>
      </c>
      <c r="L113" s="8">
        <f t="shared" si="24"/>
        <v>26.806305294172166</v>
      </c>
      <c r="M113" s="16">
        <f t="shared" si="25"/>
        <v>0.16438202590622303</v>
      </c>
      <c r="N113" s="1">
        <v>112.3875354577028</v>
      </c>
      <c r="O113" s="1">
        <v>85.705134710862879</v>
      </c>
      <c r="P113" s="9">
        <f t="shared" si="21"/>
        <v>160.12227606956333</v>
      </c>
      <c r="Q113" s="8">
        <f t="shared" si="26"/>
        <v>41.882573814255942</v>
      </c>
      <c r="R113" s="16">
        <f t="shared" si="27"/>
        <v>0.25683294501801779</v>
      </c>
      <c r="S113" s="25">
        <f t="shared" si="28"/>
        <v>0.21060748546212041</v>
      </c>
    </row>
    <row r="114" spans="1:19" ht="15.75" x14ac:dyDescent="0.25">
      <c r="A114" t="s">
        <v>203</v>
      </c>
      <c r="B114" t="s">
        <v>204</v>
      </c>
      <c r="C114">
        <v>41983</v>
      </c>
      <c r="D114" s="14" t="s">
        <v>268</v>
      </c>
      <c r="E114" s="14" t="str">
        <f t="shared" si="20"/>
        <v>St. David's</v>
      </c>
      <c r="F114" s="30">
        <v>14.238</v>
      </c>
      <c r="G114" s="4">
        <v>13670</v>
      </c>
      <c r="H114" s="23">
        <f t="shared" si="22"/>
        <v>131.96107711882885</v>
      </c>
      <c r="I114" s="1">
        <v>56.58</v>
      </c>
      <c r="J114" s="1">
        <v>76.599999999999994</v>
      </c>
      <c r="K114" s="9">
        <f t="shared" si="23"/>
        <v>133.18</v>
      </c>
      <c r="L114" s="8">
        <f t="shared" si="24"/>
        <v>23.687662660905261</v>
      </c>
      <c r="M114" s="16">
        <f t="shared" si="25"/>
        <v>0.17950492052724681</v>
      </c>
      <c r="N114" s="1">
        <v>151.94999999999999</v>
      </c>
      <c r="O114" s="1">
        <v>0</v>
      </c>
      <c r="P114" s="9">
        <f t="shared" si="21"/>
        <v>208.52999999999997</v>
      </c>
      <c r="Q114" s="8">
        <f t="shared" si="26"/>
        <v>37.089565210080892</v>
      </c>
      <c r="R114" s="16">
        <f t="shared" si="27"/>
        <v>0.28106443217860616</v>
      </c>
      <c r="S114" s="25">
        <f t="shared" si="28"/>
        <v>0.23028467635292649</v>
      </c>
    </row>
    <row r="115" spans="1:19" ht="15.75" x14ac:dyDescent="0.25">
      <c r="A115" t="s">
        <v>210</v>
      </c>
      <c r="B115" t="s">
        <v>22</v>
      </c>
      <c r="C115">
        <v>42039</v>
      </c>
      <c r="D115" s="14" t="s">
        <v>268</v>
      </c>
      <c r="E115" s="14" t="str">
        <f t="shared" si="20"/>
        <v>St. David's</v>
      </c>
      <c r="F115" s="30">
        <v>11.716959003061056</v>
      </c>
      <c r="G115" s="4">
        <v>7371.1434055566788</v>
      </c>
      <c r="H115" s="23">
        <f t="shared" si="22"/>
        <v>127.6775182485584</v>
      </c>
      <c r="I115" s="1">
        <v>46.564133893858511</v>
      </c>
      <c r="J115" s="1">
        <v>51.367337649470016</v>
      </c>
      <c r="K115" s="9">
        <f t="shared" si="23"/>
        <v>97.931471543328527</v>
      </c>
      <c r="L115" s="8">
        <f t="shared" si="24"/>
        <v>26.292259828050135</v>
      </c>
      <c r="M115" s="16">
        <f t="shared" si="25"/>
        <v>0.20592709028746334</v>
      </c>
      <c r="N115" s="1">
        <v>0</v>
      </c>
      <c r="O115" s="1">
        <v>141.53192652415015</v>
      </c>
      <c r="P115" s="9">
        <f t="shared" si="21"/>
        <v>188.09606041800868</v>
      </c>
      <c r="Q115" s="8">
        <f t="shared" si="26"/>
        <v>50.499297265791014</v>
      </c>
      <c r="R115" s="16">
        <f t="shared" si="27"/>
        <v>0.39552223412958765</v>
      </c>
      <c r="S115" s="25">
        <f t="shared" si="28"/>
        <v>0.30072466220852551</v>
      </c>
    </row>
    <row r="116" spans="1:19" ht="15.75" x14ac:dyDescent="0.25">
      <c r="A116" t="s">
        <v>220</v>
      </c>
      <c r="B116" t="s">
        <v>22</v>
      </c>
      <c r="C116">
        <v>42041</v>
      </c>
      <c r="D116" s="14" t="s">
        <v>268</v>
      </c>
      <c r="E116" s="14" t="str">
        <f t="shared" si="20"/>
        <v>St. David's</v>
      </c>
      <c r="F116" s="30">
        <v>11.423128236979245</v>
      </c>
      <c r="G116" s="4">
        <v>7158.3484863638878</v>
      </c>
      <c r="H116" s="23">
        <f t="shared" si="22"/>
        <v>133.80797040270122</v>
      </c>
      <c r="I116" s="1">
        <v>45.672243061095067</v>
      </c>
      <c r="J116" s="1">
        <v>52.157032657645985</v>
      </c>
      <c r="K116" s="9">
        <f t="shared" si="23"/>
        <v>97.829275718741059</v>
      </c>
      <c r="L116" s="8">
        <f t="shared" si="24"/>
        <v>26.782790378492049</v>
      </c>
      <c r="M116" s="16">
        <f t="shared" si="25"/>
        <v>0.20015840833612539</v>
      </c>
      <c r="N116" s="1">
        <v>0</v>
      </c>
      <c r="O116" s="1">
        <v>165.42716841860428</v>
      </c>
      <c r="P116" s="9">
        <f t="shared" si="21"/>
        <v>211.09941147969934</v>
      </c>
      <c r="Q116" s="8">
        <f t="shared" si="26"/>
        <v>57.792835990512465</v>
      </c>
      <c r="R116" s="16">
        <f t="shared" si="27"/>
        <v>0.43190877058057364</v>
      </c>
      <c r="S116" s="25">
        <f t="shared" si="28"/>
        <v>0.31603358945834953</v>
      </c>
    </row>
    <row r="117" spans="1:19" ht="15.75" x14ac:dyDescent="0.25">
      <c r="A117" t="s">
        <v>226</v>
      </c>
      <c r="B117" t="s">
        <v>227</v>
      </c>
      <c r="C117">
        <v>41526</v>
      </c>
      <c r="D117" s="14" t="s">
        <v>268</v>
      </c>
      <c r="E117" s="14" t="str">
        <f t="shared" si="20"/>
        <v>St. David's</v>
      </c>
      <c r="F117" s="30">
        <v>12.396000000000001</v>
      </c>
      <c r="G117" s="4">
        <v>10746</v>
      </c>
      <c r="H117" s="23">
        <f t="shared" si="22"/>
        <v>157.19055109194619</v>
      </c>
      <c r="I117" s="1">
        <v>64.11</v>
      </c>
      <c r="J117" s="1">
        <v>59.61</v>
      </c>
      <c r="K117" s="9">
        <f t="shared" si="23"/>
        <v>123.72</v>
      </c>
      <c r="L117" s="8">
        <f t="shared" si="24"/>
        <v>25.834747975248284</v>
      </c>
      <c r="M117" s="16">
        <f t="shared" si="25"/>
        <v>0.16435305936510552</v>
      </c>
      <c r="N117" s="1">
        <v>0</v>
      </c>
      <c r="O117" s="1">
        <v>131.81</v>
      </c>
      <c r="P117" s="9">
        <f t="shared" si="21"/>
        <v>195.92000000000002</v>
      </c>
      <c r="Q117" s="8">
        <f t="shared" si="26"/>
        <v>40.911282115346303</v>
      </c>
      <c r="R117" s="16">
        <f t="shared" si="27"/>
        <v>0.26026553015528192</v>
      </c>
      <c r="S117" s="25">
        <f t="shared" si="28"/>
        <v>0.21230929476019372</v>
      </c>
    </row>
    <row r="118" spans="1:19" ht="15.75" x14ac:dyDescent="0.25">
      <c r="A118" t="s">
        <v>233</v>
      </c>
      <c r="B118" t="s">
        <v>234</v>
      </c>
      <c r="C118">
        <v>42228</v>
      </c>
      <c r="D118" s="14" t="s">
        <v>268</v>
      </c>
      <c r="E118" s="14" t="str">
        <f t="shared" si="20"/>
        <v>St. David's</v>
      </c>
      <c r="F118" s="30">
        <v>12.055</v>
      </c>
      <c r="G118" s="4">
        <v>11079</v>
      </c>
      <c r="H118" s="23">
        <f t="shared" si="22"/>
        <v>176.20702598079663</v>
      </c>
      <c r="I118" s="1">
        <v>63.32</v>
      </c>
      <c r="J118" s="1">
        <v>68.569999999999993</v>
      </c>
      <c r="K118" s="9">
        <f t="shared" si="23"/>
        <v>131.88999999999999</v>
      </c>
      <c r="L118" s="8">
        <f t="shared" si="24"/>
        <v>26.986115123829919</v>
      </c>
      <c r="M118" s="16">
        <f t="shared" si="25"/>
        <v>0.15315005161468939</v>
      </c>
      <c r="N118" s="1">
        <v>159.16999999999999</v>
      </c>
      <c r="O118" s="1">
        <v>155.94999999999999</v>
      </c>
      <c r="P118" s="9">
        <f t="shared" si="21"/>
        <v>222.48999999999998</v>
      </c>
      <c r="Q118" s="8">
        <f t="shared" si="26"/>
        <v>45.523851345067243</v>
      </c>
      <c r="R118" s="16">
        <f t="shared" si="27"/>
        <v>0.25835434819737846</v>
      </c>
      <c r="S118" s="25">
        <f t="shared" si="28"/>
        <v>0.20575219990603394</v>
      </c>
    </row>
    <row r="119" spans="1:19" ht="15.75" x14ac:dyDescent="0.25">
      <c r="A119" t="s">
        <v>252</v>
      </c>
      <c r="B119" t="s">
        <v>22</v>
      </c>
      <c r="C119">
        <v>31206</v>
      </c>
      <c r="D119" s="14" t="s">
        <v>268</v>
      </c>
      <c r="E119" s="14" t="str">
        <f t="shared" si="20"/>
        <v>St. David's</v>
      </c>
      <c r="F119" s="30">
        <v>11.451779784709215</v>
      </c>
      <c r="G119" s="4">
        <v>6991.3793386816978</v>
      </c>
      <c r="H119" s="23">
        <f t="shared" si="22"/>
        <v>129.70843089599987</v>
      </c>
      <c r="I119" s="1">
        <v>45.84876312174616</v>
      </c>
      <c r="J119" s="1">
        <v>50.939973292104192</v>
      </c>
      <c r="K119" s="9">
        <f t="shared" si="23"/>
        <v>96.788736413850359</v>
      </c>
      <c r="L119" s="8">
        <f t="shared" si="24"/>
        <v>26.918144349325289</v>
      </c>
      <c r="M119" s="16">
        <f t="shared" si="25"/>
        <v>0.20752810101379021</v>
      </c>
      <c r="N119" s="1">
        <v>0</v>
      </c>
      <c r="O119" s="1">
        <v>143.08344495197824</v>
      </c>
      <c r="P119" s="9">
        <f t="shared" si="21"/>
        <v>188.93220807372438</v>
      </c>
      <c r="Q119" s="8">
        <f t="shared" si="26"/>
        <v>52.544383133795257</v>
      </c>
      <c r="R119" s="16">
        <f t="shared" si="27"/>
        <v>0.40509612806838524</v>
      </c>
      <c r="S119" s="25">
        <f t="shared" si="28"/>
        <v>0.30631211454108775</v>
      </c>
    </row>
    <row r="120" spans="1:19" ht="15.75" x14ac:dyDescent="0.25">
      <c r="A120" t="s">
        <v>257</v>
      </c>
      <c r="B120" t="s">
        <v>258</v>
      </c>
      <c r="C120">
        <v>42204</v>
      </c>
      <c r="D120" s="14" t="s">
        <v>268</v>
      </c>
      <c r="E120" s="14" t="str">
        <f t="shared" si="20"/>
        <v>St. David's</v>
      </c>
      <c r="F120" s="30">
        <v>11.66</v>
      </c>
      <c r="G120" s="4">
        <v>8689</v>
      </c>
      <c r="H120" s="23">
        <f t="shared" si="22"/>
        <v>152.72089093647148</v>
      </c>
      <c r="I120" s="1">
        <v>51.45</v>
      </c>
      <c r="J120" s="1">
        <v>39.869999999999997</v>
      </c>
      <c r="K120" s="9">
        <f t="shared" si="23"/>
        <v>91.32</v>
      </c>
      <c r="L120" s="8">
        <f t="shared" si="24"/>
        <v>21.970920202079849</v>
      </c>
      <c r="M120" s="16">
        <f t="shared" si="25"/>
        <v>0.14386322701076482</v>
      </c>
      <c r="N120" s="1">
        <v>132.57</v>
      </c>
      <c r="O120" s="1">
        <v>121.72</v>
      </c>
      <c r="P120" s="9">
        <f t="shared" si="21"/>
        <v>184.01999999999998</v>
      </c>
      <c r="Q120" s="8">
        <f t="shared" si="26"/>
        <v>44.273858252154334</v>
      </c>
      <c r="R120" s="16">
        <f t="shared" si="27"/>
        <v>0.28990047124968177</v>
      </c>
      <c r="S120" s="25">
        <f t="shared" si="28"/>
        <v>0.21688184913022329</v>
      </c>
    </row>
    <row r="121" spans="1:19" ht="15.75" x14ac:dyDescent="0.25">
      <c r="A121" t="s">
        <v>45</v>
      </c>
      <c r="B121" t="s">
        <v>46</v>
      </c>
      <c r="C121">
        <v>19699</v>
      </c>
      <c r="D121" s="14" t="s">
        <v>268</v>
      </c>
      <c r="E121" s="14" t="str">
        <f t="shared" si="20"/>
        <v>St. David's</v>
      </c>
      <c r="F121" s="30">
        <v>12.434466911107302</v>
      </c>
      <c r="G121" s="4">
        <v>10575.317647218704</v>
      </c>
      <c r="H121" s="23">
        <f t="shared" si="22"/>
        <v>153.26260784827889</v>
      </c>
      <c r="I121" s="1">
        <v>57.29469547554379</v>
      </c>
      <c r="J121" s="1">
        <v>75.643491253750199</v>
      </c>
      <c r="K121" s="9">
        <f t="shared" si="23"/>
        <v>132.93818672929399</v>
      </c>
      <c r="L121" s="8">
        <f t="shared" si="24"/>
        <v>28.057545688701531</v>
      </c>
      <c r="M121" s="16">
        <f t="shared" si="25"/>
        <v>0.18306843451650567</v>
      </c>
      <c r="N121" s="1">
        <v>142.5631752995329</v>
      </c>
      <c r="O121" s="1">
        <v>137.70422836687368</v>
      </c>
      <c r="P121" s="9">
        <f t="shared" si="21"/>
        <v>199.85787077507669</v>
      </c>
      <c r="Q121" s="8">
        <f t="shared" si="26"/>
        <v>42.181418887088363</v>
      </c>
      <c r="R121" s="16">
        <f t="shared" si="27"/>
        <v>0.27522315768530786</v>
      </c>
      <c r="S121" s="25">
        <f t="shared" si="28"/>
        <v>0.22914579610090677</v>
      </c>
    </row>
    <row r="122" spans="1:19" ht="15.75" x14ac:dyDescent="0.25">
      <c r="A122" t="s">
        <v>67</v>
      </c>
      <c r="B122" t="s">
        <v>46</v>
      </c>
      <c r="C122">
        <v>41143</v>
      </c>
      <c r="D122" s="14" t="s">
        <v>268</v>
      </c>
      <c r="E122" s="14" t="str">
        <f t="shared" si="20"/>
        <v>St. David's</v>
      </c>
      <c r="F122" s="30">
        <v>12.534442524462937</v>
      </c>
      <c r="G122" s="4">
        <v>10930.127086043358</v>
      </c>
      <c r="H122" s="23">
        <f t="shared" si="22"/>
        <v>154.64448791547758</v>
      </c>
      <c r="I122" s="1">
        <v>57.378310241115358</v>
      </c>
      <c r="J122" s="1">
        <v>71.184037089932943</v>
      </c>
      <c r="K122" s="9">
        <f t="shared" si="23"/>
        <v>128.5623473310483</v>
      </c>
      <c r="L122" s="8">
        <f t="shared" si="24"/>
        <v>26.543561508480323</v>
      </c>
      <c r="M122" s="16">
        <f t="shared" si="25"/>
        <v>0.17164246761247617</v>
      </c>
      <c r="N122" s="1">
        <v>137.50912724720666</v>
      </c>
      <c r="O122" s="1">
        <v>0</v>
      </c>
      <c r="P122" s="9">
        <f t="shared" si="21"/>
        <v>194.88743748832201</v>
      </c>
      <c r="Q122" s="8">
        <f t="shared" si="26"/>
        <v>40.237338471122392</v>
      </c>
      <c r="R122" s="16">
        <f t="shared" si="27"/>
        <v>0.26019251648409542</v>
      </c>
      <c r="S122" s="25">
        <f t="shared" si="28"/>
        <v>0.21591749204828581</v>
      </c>
    </row>
    <row r="123" spans="1:19" ht="15.75" x14ac:dyDescent="0.25">
      <c r="A123" t="s">
        <v>110</v>
      </c>
      <c r="B123" t="s">
        <v>111</v>
      </c>
      <c r="C123">
        <v>42205</v>
      </c>
      <c r="D123" s="14" t="s">
        <v>268</v>
      </c>
      <c r="E123" s="14" t="str">
        <f t="shared" si="20"/>
        <v>St. David's</v>
      </c>
      <c r="F123" s="30">
        <v>12.759</v>
      </c>
      <c r="G123" s="4">
        <v>14320</v>
      </c>
      <c r="H123" s="23">
        <f t="shared" si="22"/>
        <v>192.09559616566801</v>
      </c>
      <c r="I123" s="1">
        <v>57.83</v>
      </c>
      <c r="J123" s="1">
        <v>66.7</v>
      </c>
      <c r="K123" s="9">
        <f t="shared" si="23"/>
        <v>124.53</v>
      </c>
      <c r="L123" s="8">
        <f t="shared" si="24"/>
        <v>21.473731482431354</v>
      </c>
      <c r="M123" s="16">
        <f t="shared" si="25"/>
        <v>0.11178669324575184</v>
      </c>
      <c r="N123" s="1">
        <v>0</v>
      </c>
      <c r="O123" s="1">
        <v>133.29</v>
      </c>
      <c r="P123" s="9">
        <f t="shared" si="21"/>
        <v>191.12</v>
      </c>
      <c r="Q123" s="8">
        <f t="shared" si="26"/>
        <v>32.956392523265727</v>
      </c>
      <c r="R123" s="16">
        <f t="shared" si="27"/>
        <v>0.17156245734464062</v>
      </c>
      <c r="S123" s="25">
        <f t="shared" si="28"/>
        <v>0.14167457529519623</v>
      </c>
    </row>
    <row r="124" spans="1:19" ht="15.75" x14ac:dyDescent="0.25">
      <c r="A124" t="s">
        <v>112</v>
      </c>
      <c r="B124" t="s">
        <v>113</v>
      </c>
      <c r="C124">
        <v>42020</v>
      </c>
      <c r="D124" s="14" t="s">
        <v>268</v>
      </c>
      <c r="E124" s="14" t="str">
        <f t="shared" si="20"/>
        <v>St. David's</v>
      </c>
      <c r="F124" s="30">
        <v>12.349</v>
      </c>
      <c r="G124" s="4">
        <v>9812</v>
      </c>
      <c r="H124" s="23">
        <f t="shared" si="22"/>
        <v>145.17320693024865</v>
      </c>
      <c r="I124" s="1">
        <v>77.040000000000006</v>
      </c>
      <c r="J124" s="1">
        <v>55.1</v>
      </c>
      <c r="K124" s="9">
        <f t="shared" si="23"/>
        <v>132.14000000000001</v>
      </c>
      <c r="L124" s="8">
        <f t="shared" si="24"/>
        <v>29.31735718198788</v>
      </c>
      <c r="M124" s="16">
        <f t="shared" si="25"/>
        <v>0.20194743783592234</v>
      </c>
      <c r="N124" s="1">
        <v>168.36</v>
      </c>
      <c r="O124" s="1">
        <v>166.53</v>
      </c>
      <c r="P124" s="9">
        <f t="shared" si="21"/>
        <v>245.40000000000003</v>
      </c>
      <c r="Q124" s="8">
        <f t="shared" si="26"/>
        <v>54.445886578324696</v>
      </c>
      <c r="R124" s="16">
        <f t="shared" si="27"/>
        <v>0.37504087516978463</v>
      </c>
      <c r="S124" s="25">
        <f t="shared" si="28"/>
        <v>0.28849415650285348</v>
      </c>
    </row>
    <row r="125" spans="1:19" ht="15.75" x14ac:dyDescent="0.25">
      <c r="A125" t="s">
        <v>211</v>
      </c>
      <c r="B125" t="s">
        <v>46</v>
      </c>
      <c r="C125">
        <v>41142</v>
      </c>
      <c r="D125" s="14" t="s">
        <v>268</v>
      </c>
      <c r="E125" s="14" t="str">
        <f t="shared" si="20"/>
        <v>St. David's</v>
      </c>
      <c r="F125" s="30">
        <v>12.574981416463851</v>
      </c>
      <c r="G125" s="4">
        <v>11133.84759503603</v>
      </c>
      <c r="H125" s="23">
        <f t="shared" si="22"/>
        <v>156.00823354843141</v>
      </c>
      <c r="I125" s="1">
        <v>57.619864008322132</v>
      </c>
      <c r="J125" s="1">
        <v>69.465289130961722</v>
      </c>
      <c r="K125" s="9">
        <f t="shared" si="23"/>
        <v>127.08515313928385</v>
      </c>
      <c r="L125" s="8">
        <f t="shared" si="24"/>
        <v>25.917524069236993</v>
      </c>
      <c r="M125" s="16">
        <f t="shared" si="25"/>
        <v>0.16612920664338604</v>
      </c>
      <c r="N125" s="1">
        <v>144.3469569650598</v>
      </c>
      <c r="O125" s="1">
        <v>144.45844331915524</v>
      </c>
      <c r="P125" s="9">
        <f t="shared" si="21"/>
        <v>202.07830732747738</v>
      </c>
      <c r="Q125" s="8">
        <f t="shared" si="26"/>
        <v>41.211496895238973</v>
      </c>
      <c r="R125" s="16">
        <f t="shared" si="27"/>
        <v>0.26416231988451572</v>
      </c>
      <c r="S125" s="25">
        <f t="shared" si="28"/>
        <v>0.21514576326395088</v>
      </c>
    </row>
    <row r="126" spans="1:19" ht="15.75" x14ac:dyDescent="0.25">
      <c r="A126" t="s">
        <v>230</v>
      </c>
      <c r="B126" t="s">
        <v>46</v>
      </c>
      <c r="C126">
        <v>19966</v>
      </c>
      <c r="D126" s="14" t="s">
        <v>268</v>
      </c>
      <c r="E126" s="14" t="str">
        <f t="shared" si="20"/>
        <v>St. David's</v>
      </c>
      <c r="F126" s="30">
        <v>12.471957766115665</v>
      </c>
      <c r="G126" s="4">
        <v>10657.894780039787</v>
      </c>
      <c r="H126" s="23">
        <f t="shared" si="22"/>
        <v>153.07061841467743</v>
      </c>
      <c r="I126" s="1">
        <v>57.722059832909601</v>
      </c>
      <c r="J126" s="1">
        <v>76.349571496354599</v>
      </c>
      <c r="K126" s="9">
        <f t="shared" si="23"/>
        <v>134.07163132926419</v>
      </c>
      <c r="L126" s="8">
        <f t="shared" si="24"/>
        <v>28.150415984610259</v>
      </c>
      <c r="M126" s="16">
        <f t="shared" si="25"/>
        <v>0.18390476419419111</v>
      </c>
      <c r="N126" s="1">
        <v>110.17638943481009</v>
      </c>
      <c r="O126" s="1">
        <v>142.1915541192148</v>
      </c>
      <c r="P126" s="9">
        <f t="shared" si="21"/>
        <v>199.91361395212439</v>
      </c>
      <c r="Q126" s="8">
        <f t="shared" si="26"/>
        <v>41.974960235385183</v>
      </c>
      <c r="R126" s="16">
        <f t="shared" si="27"/>
        <v>0.27421957701688066</v>
      </c>
      <c r="S126" s="25">
        <f t="shared" si="28"/>
        <v>0.22906217060553588</v>
      </c>
    </row>
    <row r="127" spans="1:19" ht="15.75" x14ac:dyDescent="0.25">
      <c r="A127" t="s">
        <v>244</v>
      </c>
      <c r="B127" t="s">
        <v>46</v>
      </c>
      <c r="C127">
        <v>19844</v>
      </c>
      <c r="D127" s="14" t="s">
        <v>268</v>
      </c>
      <c r="E127" s="14" t="str">
        <f t="shared" si="20"/>
        <v>St. David's</v>
      </c>
      <c r="F127" s="30">
        <v>12.542977028042079</v>
      </c>
      <c r="G127" s="4">
        <v>11019.056306004524</v>
      </c>
      <c r="H127" s="23">
        <f t="shared" si="22"/>
        <v>155.58467773284229</v>
      </c>
      <c r="I127" s="1">
        <v>56.783716352606397</v>
      </c>
      <c r="J127" s="1">
        <v>71.063260206329559</v>
      </c>
      <c r="K127" s="9">
        <f t="shared" si="23"/>
        <v>127.84697655893595</v>
      </c>
      <c r="L127" s="8">
        <f t="shared" si="24"/>
        <v>26.25365269808302</v>
      </c>
      <c r="M127" s="16">
        <f t="shared" si="25"/>
        <v>0.16874189078672461</v>
      </c>
      <c r="N127" s="1">
        <v>137.2675734799999</v>
      </c>
      <c r="O127" s="1">
        <v>138.88412561438366</v>
      </c>
      <c r="P127" s="9">
        <f t="shared" si="21"/>
        <v>195.66784196699007</v>
      </c>
      <c r="Q127" s="8">
        <f t="shared" si="26"/>
        <v>40.18081385613884</v>
      </c>
      <c r="R127" s="16">
        <f t="shared" si="27"/>
        <v>0.25825688262911184</v>
      </c>
      <c r="S127" s="25">
        <f t="shared" si="28"/>
        <v>0.21349938670791824</v>
      </c>
    </row>
    <row r="128" spans="1:19" ht="15.75" x14ac:dyDescent="0.25">
      <c r="A128" t="s">
        <v>35</v>
      </c>
      <c r="B128" t="s">
        <v>36</v>
      </c>
      <c r="C128">
        <v>41508</v>
      </c>
      <c r="D128" s="14" t="s">
        <v>268</v>
      </c>
      <c r="E128" s="14" t="str">
        <f t="shared" si="20"/>
        <v>St. David's</v>
      </c>
      <c r="F128" s="30">
        <v>12.484759521484376</v>
      </c>
      <c r="G128" s="4">
        <v>9341.1978600025177</v>
      </c>
      <c r="H128" s="23">
        <f t="shared" si="22"/>
        <v>133.74770225141611</v>
      </c>
      <c r="I128" s="1">
        <v>53.977976441204703</v>
      </c>
      <c r="J128" s="1">
        <v>63.853809308158326</v>
      </c>
      <c r="K128" s="9">
        <f t="shared" si="23"/>
        <v>117.83178574936304</v>
      </c>
      <c r="L128" s="8">
        <f t="shared" si="24"/>
        <v>27.014045113001586</v>
      </c>
      <c r="M128" s="16">
        <f t="shared" si="25"/>
        <v>0.20197763892961057</v>
      </c>
      <c r="N128" s="1">
        <v>0</v>
      </c>
      <c r="O128" s="1">
        <v>151.71434686486623</v>
      </c>
      <c r="P128" s="9">
        <f t="shared" si="21"/>
        <v>205.69232330607093</v>
      </c>
      <c r="Q128" s="8">
        <f t="shared" si="26"/>
        <v>47.156899692648039</v>
      </c>
      <c r="R128" s="16">
        <f t="shared" si="27"/>
        <v>0.35258100811334681</v>
      </c>
      <c r="S128" s="25">
        <f t="shared" si="28"/>
        <v>0.27727932352147866</v>
      </c>
    </row>
    <row r="129" spans="1:19" ht="15.75" x14ac:dyDescent="0.25">
      <c r="A129" t="s">
        <v>37</v>
      </c>
      <c r="B129" t="s">
        <v>38</v>
      </c>
      <c r="C129">
        <v>41791</v>
      </c>
      <c r="D129" s="14" t="s">
        <v>268</v>
      </c>
      <c r="E129" s="14" t="str">
        <f t="shared" si="20"/>
        <v>St. David's</v>
      </c>
      <c r="F129" s="30">
        <v>13.453730481415988</v>
      </c>
      <c r="G129" s="4">
        <v>20128.856705904007</v>
      </c>
      <c r="H129" s="23">
        <f t="shared" si="22"/>
        <v>230.31129726755509</v>
      </c>
      <c r="I129" s="1">
        <v>69.688261839152574</v>
      </c>
      <c r="J129" s="1">
        <v>116.49394950021787</v>
      </c>
      <c r="K129" s="9">
        <f t="shared" si="23"/>
        <v>186.18221133937044</v>
      </c>
      <c r="L129" s="8">
        <f t="shared" si="24"/>
        <v>25.585131542106112</v>
      </c>
      <c r="M129" s="16">
        <f t="shared" si="25"/>
        <v>0.11108934666102632</v>
      </c>
      <c r="N129" s="1">
        <v>225.07236785966006</v>
      </c>
      <c r="O129" s="1">
        <v>230.47945603328853</v>
      </c>
      <c r="P129" s="9">
        <f t="shared" si="21"/>
        <v>300.16771787244113</v>
      </c>
      <c r="Q129" s="8">
        <f t="shared" si="26"/>
        <v>41.249002744206905</v>
      </c>
      <c r="R129" s="16">
        <f t="shared" si="27"/>
        <v>0.17910108289775944</v>
      </c>
      <c r="S129" s="25">
        <f t="shared" si="28"/>
        <v>0.14509521477939288</v>
      </c>
    </row>
    <row r="130" spans="1:19" ht="15.75" x14ac:dyDescent="0.25">
      <c r="A130" t="s">
        <v>43</v>
      </c>
      <c r="B130" t="s">
        <v>44</v>
      </c>
      <c r="C130">
        <v>41834</v>
      </c>
      <c r="D130" s="14" t="s">
        <v>268</v>
      </c>
      <c r="E130" s="14" t="str">
        <f t="shared" si="20"/>
        <v>St. David's</v>
      </c>
      <c r="F130" s="30">
        <v>13.856985775530339</v>
      </c>
      <c r="G130" s="4">
        <v>14004.537261843681</v>
      </c>
      <c r="H130" s="23">
        <f t="shared" si="22"/>
        <v>146.65158223392757</v>
      </c>
      <c r="I130" s="1">
        <v>73.190791463650712</v>
      </c>
      <c r="J130" s="1">
        <v>58.363106368958341</v>
      </c>
      <c r="K130" s="9">
        <f t="shared" si="23"/>
        <v>131.55389783260904</v>
      </c>
      <c r="L130" s="8">
        <f t="shared" si="24"/>
        <v>23.024316866903291</v>
      </c>
      <c r="M130" s="16">
        <f t="shared" si="25"/>
        <v>0.15700012585051168</v>
      </c>
      <c r="N130" s="1">
        <v>0</v>
      </c>
      <c r="O130" s="1">
        <v>196.8941918620398</v>
      </c>
      <c r="P130" s="9">
        <f t="shared" si="21"/>
        <v>270.08498332569053</v>
      </c>
      <c r="Q130" s="8">
        <f t="shared" si="26"/>
        <v>47.269768053513111</v>
      </c>
      <c r="R130" s="16">
        <f t="shared" si="27"/>
        <v>0.32232702391244533</v>
      </c>
      <c r="S130" s="25">
        <f t="shared" si="28"/>
        <v>0.23966357488147849</v>
      </c>
    </row>
    <row r="131" spans="1:19" ht="15.75" x14ac:dyDescent="0.25">
      <c r="A131" t="s">
        <v>51</v>
      </c>
      <c r="B131" t="s">
        <v>52</v>
      </c>
      <c r="C131">
        <v>19840</v>
      </c>
      <c r="D131" s="14" t="s">
        <v>268</v>
      </c>
      <c r="E131" s="14" t="str">
        <f t="shared" si="20"/>
        <v>St. David's</v>
      </c>
      <c r="F131" s="30">
        <v>14.99207475155592</v>
      </c>
      <c r="G131" s="4">
        <v>34538.112662672997</v>
      </c>
      <c r="H131" s="23">
        <f t="shared" si="22"/>
        <v>285.58650915856452</v>
      </c>
      <c r="I131" s="1">
        <v>100.91373151538131</v>
      </c>
      <c r="J131" s="1">
        <v>139.49730056190853</v>
      </c>
      <c r="K131" s="9">
        <f t="shared" si="23"/>
        <v>240.41103207728986</v>
      </c>
      <c r="L131" s="8">
        <f t="shared" si="24"/>
        <v>23.050704345362131</v>
      </c>
      <c r="M131" s="16">
        <f t="shared" si="25"/>
        <v>8.0713561761994235E-2</v>
      </c>
      <c r="N131" s="1">
        <v>300.39998111013989</v>
      </c>
      <c r="O131" s="1">
        <v>275.03683555342928</v>
      </c>
      <c r="P131" s="9">
        <f t="shared" si="21"/>
        <v>401.31371262552119</v>
      </c>
      <c r="Q131" s="8">
        <f t="shared" si="26"/>
        <v>38.47811666353374</v>
      </c>
      <c r="R131" s="16">
        <f t="shared" si="27"/>
        <v>0.13473366363454431</v>
      </c>
      <c r="S131" s="25">
        <f t="shared" si="28"/>
        <v>0.10772361269826927</v>
      </c>
    </row>
    <row r="132" spans="1:19" ht="15.75" x14ac:dyDescent="0.25">
      <c r="A132" t="s">
        <v>83</v>
      </c>
      <c r="B132" t="s">
        <v>84</v>
      </c>
      <c r="C132">
        <v>31169</v>
      </c>
      <c r="D132" s="14" t="s">
        <v>268</v>
      </c>
      <c r="E132" s="14" t="str">
        <f t="shared" ref="E132:E160" si="29">IF(S132&lt;X$2,"St. David's",IF(S132&gt;Z$2,"Gibbs Hill","CHOICE"))</f>
        <v>St. David's</v>
      </c>
      <c r="F132" s="30">
        <v>12.59</v>
      </c>
      <c r="G132" s="4">
        <v>10083</v>
      </c>
      <c r="H132" s="23">
        <f t="shared" si="22"/>
        <v>140.77867711952814</v>
      </c>
      <c r="I132" s="1">
        <v>66.95</v>
      </c>
      <c r="J132" s="1">
        <v>66.11</v>
      </c>
      <c r="K132" s="9">
        <f t="shared" si="23"/>
        <v>133.06</v>
      </c>
      <c r="L132" s="8">
        <f t="shared" si="24"/>
        <v>28.990111322328815</v>
      </c>
      <c r="M132" s="16">
        <f t="shared" si="25"/>
        <v>0.20592686275716854</v>
      </c>
      <c r="N132" s="1">
        <v>143.29</v>
      </c>
      <c r="O132" s="1">
        <v>0</v>
      </c>
      <c r="P132" s="9">
        <f t="shared" ref="P132:P160" si="30">I132+MAX(N132,O132)</f>
        <v>210.24</v>
      </c>
      <c r="Q132" s="8">
        <f t="shared" si="26"/>
        <v>45.805508826141669</v>
      </c>
      <c r="R132" s="16">
        <f t="shared" si="27"/>
        <v>0.32537249080164676</v>
      </c>
      <c r="S132" s="25">
        <f t="shared" si="28"/>
        <v>0.26564967677940765</v>
      </c>
    </row>
    <row r="133" spans="1:19" ht="15.75" x14ac:dyDescent="0.25">
      <c r="A133" t="s">
        <v>104</v>
      </c>
      <c r="B133" t="s">
        <v>105</v>
      </c>
      <c r="C133">
        <v>42016</v>
      </c>
      <c r="D133" s="14" t="s">
        <v>268</v>
      </c>
      <c r="E133" s="14" t="str">
        <f t="shared" si="29"/>
        <v>St. David's</v>
      </c>
      <c r="F133" s="30">
        <v>11.13386952638626</v>
      </c>
      <c r="G133" s="4">
        <v>5803.5390434861183</v>
      </c>
      <c r="H133" s="23">
        <f t="shared" si="22"/>
        <v>117.15985635004064</v>
      </c>
      <c r="I133" s="1">
        <v>53.420544670727544</v>
      </c>
      <c r="J133" s="1">
        <v>37.747421390811482</v>
      </c>
      <c r="K133" s="9">
        <f t="shared" si="23"/>
        <v>91.167966061539033</v>
      </c>
      <c r="L133" s="8">
        <f t="shared" si="24"/>
        <v>28.706210661530307</v>
      </c>
      <c r="M133" s="16">
        <f t="shared" si="25"/>
        <v>0.24501746208841566</v>
      </c>
      <c r="N133" s="1">
        <v>0</v>
      </c>
      <c r="O133" s="1">
        <v>162.70504327277416</v>
      </c>
      <c r="P133" s="9">
        <f t="shared" si="30"/>
        <v>216.1255879435017</v>
      </c>
      <c r="Q133" s="8">
        <f t="shared" si="26"/>
        <v>68.051827027328997</v>
      </c>
      <c r="R133" s="16">
        <f t="shared" si="27"/>
        <v>0.58084594115589649</v>
      </c>
      <c r="S133" s="25">
        <f t="shared" si="28"/>
        <v>0.41293170162215609</v>
      </c>
    </row>
    <row r="134" spans="1:19" ht="15.75" x14ac:dyDescent="0.25">
      <c r="A134" t="s">
        <v>137</v>
      </c>
      <c r="B134" t="s">
        <v>36</v>
      </c>
      <c r="C134">
        <v>41565</v>
      </c>
      <c r="D134" s="14" t="s">
        <v>268</v>
      </c>
      <c r="E134" s="14" t="str">
        <f t="shared" si="29"/>
        <v>St. David's</v>
      </c>
      <c r="F134" s="30">
        <v>12.51188705071807</v>
      </c>
      <c r="G134" s="4">
        <v>9495.916553914547</v>
      </c>
      <c r="H134" s="23">
        <f t="shared" si="22"/>
        <v>135.08052720425528</v>
      </c>
      <c r="I134" s="1">
        <v>55.808210754271371</v>
      </c>
      <c r="J134" s="1">
        <v>47.957713320051411</v>
      </c>
      <c r="K134" s="9">
        <f t="shared" si="23"/>
        <v>103.76592407432278</v>
      </c>
      <c r="L134" s="8">
        <f t="shared" si="24"/>
        <v>23.530204791400806</v>
      </c>
      <c r="M134" s="16">
        <f t="shared" si="25"/>
        <v>0.17419390698572548</v>
      </c>
      <c r="N134" s="1">
        <v>0</v>
      </c>
      <c r="O134" s="1">
        <v>157.79964369257519</v>
      </c>
      <c r="P134" s="9">
        <f t="shared" si="30"/>
        <v>213.60785444684655</v>
      </c>
      <c r="Q134" s="8">
        <f t="shared" si="26"/>
        <v>48.438219049501946</v>
      </c>
      <c r="R134" s="16">
        <f t="shared" si="27"/>
        <v>0.35858772579602471</v>
      </c>
      <c r="S134" s="25">
        <f t="shared" si="28"/>
        <v>0.26639081639087508</v>
      </c>
    </row>
    <row r="135" spans="1:19" ht="15.75" x14ac:dyDescent="0.25">
      <c r="A135" t="s">
        <v>158</v>
      </c>
      <c r="B135" t="s">
        <v>36</v>
      </c>
      <c r="C135">
        <v>42241</v>
      </c>
      <c r="D135" s="14" t="s">
        <v>268</v>
      </c>
      <c r="E135" s="14" t="str">
        <f t="shared" si="29"/>
        <v>St. David's</v>
      </c>
      <c r="F135" s="30">
        <v>12.514020676612853</v>
      </c>
      <c r="G135" s="4">
        <v>9495.0091128945351</v>
      </c>
      <c r="H135" s="23">
        <f t="shared" si="22"/>
        <v>134.99854391453292</v>
      </c>
      <c r="I135" s="1">
        <v>55.130002100190822</v>
      </c>
      <c r="J135" s="1">
        <v>64.169687311428731</v>
      </c>
      <c r="K135" s="9">
        <f t="shared" si="23"/>
        <v>119.29968941161955</v>
      </c>
      <c r="L135" s="8">
        <f t="shared" si="24"/>
        <v>27.054401517922429</v>
      </c>
      <c r="M135" s="16">
        <f t="shared" si="25"/>
        <v>0.20040513574020821</v>
      </c>
      <c r="N135" s="1">
        <v>0</v>
      </c>
      <c r="O135" s="1">
        <v>158.61721028927502</v>
      </c>
      <c r="P135" s="9">
        <f t="shared" si="30"/>
        <v>213.74721238946586</v>
      </c>
      <c r="Q135" s="8">
        <f t="shared" si="26"/>
        <v>48.472908318888045</v>
      </c>
      <c r="R135" s="16">
        <f t="shared" si="27"/>
        <v>0.35906245292227795</v>
      </c>
      <c r="S135" s="25">
        <f t="shared" si="28"/>
        <v>0.27973379433124307</v>
      </c>
    </row>
    <row r="136" spans="1:19" ht="15.75" x14ac:dyDescent="0.25">
      <c r="A136" t="s">
        <v>175</v>
      </c>
      <c r="B136" t="s">
        <v>176</v>
      </c>
      <c r="C136">
        <v>31007</v>
      </c>
      <c r="D136" s="14" t="s">
        <v>268</v>
      </c>
      <c r="E136" s="14" t="str">
        <f t="shared" si="29"/>
        <v>St. David's</v>
      </c>
      <c r="F136" s="30">
        <v>11.080833682715893</v>
      </c>
      <c r="G136" s="4">
        <v>5754.9909489154816</v>
      </c>
      <c r="H136" s="23">
        <f t="shared" si="22"/>
        <v>117.8559841417523</v>
      </c>
      <c r="I136" s="1">
        <v>50.8006153494849</v>
      </c>
      <c r="J136" s="1">
        <v>49.28625903968863</v>
      </c>
      <c r="K136" s="9">
        <f t="shared" si="23"/>
        <v>100.08687438917353</v>
      </c>
      <c r="L136" s="8">
        <f t="shared" si="24"/>
        <v>31.691508046468666</v>
      </c>
      <c r="M136" s="16">
        <f t="shared" si="25"/>
        <v>0.26890028773041708</v>
      </c>
      <c r="N136" s="1">
        <v>0</v>
      </c>
      <c r="O136" s="1">
        <v>154.72447842544287</v>
      </c>
      <c r="P136" s="9">
        <f t="shared" si="30"/>
        <v>205.52509377492777</v>
      </c>
      <c r="Q136" s="8">
        <f t="shared" si="26"/>
        <v>65.077465980133653</v>
      </c>
      <c r="R136" s="16">
        <f t="shared" si="27"/>
        <v>0.55217786736956154</v>
      </c>
      <c r="S136" s="25">
        <f t="shared" si="28"/>
        <v>0.41053907754998931</v>
      </c>
    </row>
    <row r="137" spans="1:19" ht="15.75" x14ac:dyDescent="0.25">
      <c r="A137" t="s">
        <v>177</v>
      </c>
      <c r="B137" t="s">
        <v>52</v>
      </c>
      <c r="C137">
        <v>41378</v>
      </c>
      <c r="D137" s="14" t="s">
        <v>268</v>
      </c>
      <c r="E137" s="14" t="str">
        <f t="shared" si="29"/>
        <v>St. David's</v>
      </c>
      <c r="F137" s="30">
        <v>11.794</v>
      </c>
      <c r="G137" s="4">
        <v>7038</v>
      </c>
      <c r="H137" s="23">
        <f t="shared" si="22"/>
        <v>119.53365389376081</v>
      </c>
      <c r="I137" s="1">
        <v>56.4</v>
      </c>
      <c r="J137" s="1">
        <v>54.3</v>
      </c>
      <c r="K137" s="9">
        <f t="shared" si="23"/>
        <v>110.69999999999999</v>
      </c>
      <c r="L137" s="8">
        <f t="shared" si="24"/>
        <v>30.650929883340201</v>
      </c>
      <c r="M137" s="16">
        <f t="shared" si="25"/>
        <v>0.25642092318688886</v>
      </c>
      <c r="N137" s="1">
        <v>0</v>
      </c>
      <c r="O137" s="1">
        <v>121.48</v>
      </c>
      <c r="P137" s="9">
        <f t="shared" si="30"/>
        <v>177.88</v>
      </c>
      <c r="Q137" s="8">
        <f t="shared" si="26"/>
        <v>49.25191876827963</v>
      </c>
      <c r="R137" s="16">
        <f t="shared" si="27"/>
        <v>0.41203390981466842</v>
      </c>
      <c r="S137" s="25">
        <f t="shared" si="28"/>
        <v>0.33422741650077864</v>
      </c>
    </row>
    <row r="138" spans="1:19" ht="15.75" x14ac:dyDescent="0.25">
      <c r="A138" t="s">
        <v>186</v>
      </c>
      <c r="B138" t="s">
        <v>105</v>
      </c>
      <c r="C138">
        <v>42226</v>
      </c>
      <c r="D138" s="14" t="s">
        <v>268</v>
      </c>
      <c r="E138" s="14" t="str">
        <f t="shared" si="29"/>
        <v>St. David's</v>
      </c>
      <c r="F138" s="30">
        <v>11.03236989453435</v>
      </c>
      <c r="G138" s="4">
        <v>5523.5934888124466</v>
      </c>
      <c r="H138" s="23">
        <f t="shared" si="22"/>
        <v>114.61450115900168</v>
      </c>
      <c r="I138" s="1">
        <v>51.6646345937245</v>
      </c>
      <c r="J138" s="1">
        <v>38.983061815369183</v>
      </c>
      <c r="K138" s="9">
        <f t="shared" si="23"/>
        <v>90.647696409093683</v>
      </c>
      <c r="L138" s="8">
        <f t="shared" si="24"/>
        <v>29.498810779568689</v>
      </c>
      <c r="M138" s="16">
        <f t="shared" si="25"/>
        <v>0.25737415842909589</v>
      </c>
      <c r="N138" s="1">
        <v>0</v>
      </c>
      <c r="O138" s="1">
        <v>150.87819920915049</v>
      </c>
      <c r="P138" s="9">
        <f t="shared" si="30"/>
        <v>202.54283380287501</v>
      </c>
      <c r="Q138" s="8">
        <f t="shared" si="26"/>
        <v>65.912019453251716</v>
      </c>
      <c r="R138" s="16">
        <f t="shared" si="27"/>
        <v>0.57507574335479339</v>
      </c>
      <c r="S138" s="25">
        <f t="shared" si="28"/>
        <v>0.41622495089194467</v>
      </c>
    </row>
    <row r="139" spans="1:19" ht="15.75" x14ac:dyDescent="0.25">
      <c r="A139" t="s">
        <v>237</v>
      </c>
      <c r="B139" t="s">
        <v>238</v>
      </c>
      <c r="C139">
        <v>31177</v>
      </c>
      <c r="D139" s="14" t="s">
        <v>268</v>
      </c>
      <c r="E139" s="14" t="str">
        <f t="shared" si="29"/>
        <v>St. David's</v>
      </c>
      <c r="F139" s="30">
        <v>12.459</v>
      </c>
      <c r="G139" s="4">
        <v>9596</v>
      </c>
      <c r="H139" s="23">
        <f t="shared" si="22"/>
        <v>138.24995060683435</v>
      </c>
      <c r="I139" s="1">
        <v>66.91</v>
      </c>
      <c r="J139" s="1">
        <v>66.150000000000006</v>
      </c>
      <c r="K139" s="9">
        <f t="shared" si="23"/>
        <v>133.06</v>
      </c>
      <c r="L139" s="8">
        <f t="shared" si="24"/>
        <v>29.962834927088892</v>
      </c>
      <c r="M139" s="16">
        <f t="shared" si="25"/>
        <v>0.21672944399307212</v>
      </c>
      <c r="N139" s="1">
        <v>141.77000000000001</v>
      </c>
      <c r="O139" s="1">
        <v>143.29</v>
      </c>
      <c r="P139" s="9">
        <f t="shared" si="30"/>
        <v>210.2</v>
      </c>
      <c r="Q139" s="8">
        <f t="shared" si="26"/>
        <v>47.333442820337325</v>
      </c>
      <c r="R139" s="16">
        <f t="shared" si="27"/>
        <v>0.34237583892487417</v>
      </c>
      <c r="S139" s="25">
        <f t="shared" si="28"/>
        <v>0.27955264145897313</v>
      </c>
    </row>
    <row r="140" spans="1:19" ht="15.75" x14ac:dyDescent="0.25">
      <c r="A140" t="s">
        <v>246</v>
      </c>
      <c r="B140" t="s">
        <v>176</v>
      </c>
      <c r="C140">
        <v>41861</v>
      </c>
      <c r="D140" s="14" t="s">
        <v>268</v>
      </c>
      <c r="E140" s="14" t="str">
        <f t="shared" si="29"/>
        <v>CHOICE</v>
      </c>
      <c r="F140" s="30">
        <v>10.864423056244849</v>
      </c>
      <c r="G140" s="4">
        <v>4936.932869374752</v>
      </c>
      <c r="H140" s="23">
        <f t="shared" si="22"/>
        <v>107.26586007053508</v>
      </c>
      <c r="I140" s="1">
        <v>52.491491719932284</v>
      </c>
      <c r="J140" s="1">
        <v>37.886779333430773</v>
      </c>
      <c r="K140" s="9">
        <f t="shared" si="23"/>
        <v>90.378271053363051</v>
      </c>
      <c r="L140" s="8">
        <f t="shared" si="24"/>
        <v>31.697238170945209</v>
      </c>
      <c r="M140" s="16">
        <f t="shared" si="25"/>
        <v>0.29550164563172265</v>
      </c>
      <c r="N140" s="1">
        <v>0</v>
      </c>
      <c r="O140" s="1">
        <v>169.5800351086591</v>
      </c>
      <c r="P140" s="9">
        <f t="shared" si="30"/>
        <v>222.0715268285914</v>
      </c>
      <c r="Q140" s="8">
        <f t="shared" si="26"/>
        <v>77.884363075668517</v>
      </c>
      <c r="R140" s="16">
        <f t="shared" si="27"/>
        <v>0.72608715414628566</v>
      </c>
      <c r="S140" s="25">
        <f t="shared" si="28"/>
        <v>0.5107943998890041</v>
      </c>
    </row>
    <row r="141" spans="1:19" ht="15.75" x14ac:dyDescent="0.25">
      <c r="A141" t="s">
        <v>256</v>
      </c>
      <c r="B141" t="s">
        <v>176</v>
      </c>
      <c r="C141">
        <v>31186</v>
      </c>
      <c r="D141" s="14" t="s">
        <v>268</v>
      </c>
      <c r="E141" s="14" t="str">
        <f t="shared" si="29"/>
        <v>St. David's</v>
      </c>
      <c r="F141" s="30">
        <v>10.977810032367707</v>
      </c>
      <c r="G141" s="4">
        <v>5320.3267003297806</v>
      </c>
      <c r="H141" s="23">
        <f t="shared" si="22"/>
        <v>112.05093140886149</v>
      </c>
      <c r="I141" s="1">
        <v>52.231356893709609</v>
      </c>
      <c r="J141" s="1">
        <v>35.62918066299828</v>
      </c>
      <c r="K141" s="9">
        <f t="shared" si="23"/>
        <v>87.860537556707897</v>
      </c>
      <c r="L141" s="8">
        <f t="shared" si="24"/>
        <v>29.315492666774546</v>
      </c>
      <c r="M141" s="16">
        <f t="shared" si="25"/>
        <v>0.26162649697043167</v>
      </c>
      <c r="N141" s="1">
        <v>0</v>
      </c>
      <c r="O141" s="1">
        <v>151.61215104027875</v>
      </c>
      <c r="P141" s="9">
        <f t="shared" si="30"/>
        <v>203.84350793398835</v>
      </c>
      <c r="Q141" s="8">
        <f t="shared" si="26"/>
        <v>68.014298889891109</v>
      </c>
      <c r="R141" s="16">
        <f t="shared" si="27"/>
        <v>0.60699449825824681</v>
      </c>
      <c r="S141" s="25">
        <f t="shared" si="28"/>
        <v>0.43431049761433926</v>
      </c>
    </row>
    <row r="142" spans="1:19" ht="15.75" x14ac:dyDescent="0.25">
      <c r="A142" t="s">
        <v>27</v>
      </c>
      <c r="B142" t="s">
        <v>28</v>
      </c>
      <c r="C142">
        <v>42245</v>
      </c>
      <c r="D142" s="14" t="s">
        <v>268</v>
      </c>
      <c r="E142" s="14" t="str">
        <f t="shared" si="29"/>
        <v>St. David's</v>
      </c>
      <c r="F142" s="30">
        <v>17.41</v>
      </c>
      <c r="G142" s="4">
        <v>41800</v>
      </c>
      <c r="H142" s="23">
        <f t="shared" si="22"/>
        <v>220.70098499260629</v>
      </c>
      <c r="I142" s="1">
        <v>128.68</v>
      </c>
      <c r="J142" s="1">
        <v>146.28</v>
      </c>
      <c r="K142" s="9">
        <f t="shared" si="23"/>
        <v>274.96000000000004</v>
      </c>
      <c r="L142" s="8">
        <f t="shared" si="24"/>
        <v>23.213869572189747</v>
      </c>
      <c r="M142" s="16">
        <f t="shared" si="25"/>
        <v>0.10518244661648173</v>
      </c>
      <c r="N142" s="1">
        <v>0</v>
      </c>
      <c r="O142" s="1">
        <v>362.36</v>
      </c>
      <c r="P142" s="9">
        <f t="shared" si="30"/>
        <v>491.04</v>
      </c>
      <c r="Q142" s="8">
        <f t="shared" si="26"/>
        <v>41.456715575822123</v>
      </c>
      <c r="R142" s="16">
        <f t="shared" si="27"/>
        <v>0.18784109902006538</v>
      </c>
      <c r="S142" s="25">
        <f t="shared" si="28"/>
        <v>0.14651177281827354</v>
      </c>
    </row>
    <row r="143" spans="1:19" ht="15.75" x14ac:dyDescent="0.25">
      <c r="A143" t="s">
        <v>41</v>
      </c>
      <c r="B143" t="s">
        <v>42</v>
      </c>
      <c r="C143">
        <v>41852</v>
      </c>
      <c r="D143" s="14" t="s">
        <v>268</v>
      </c>
      <c r="E143" s="14" t="str">
        <f t="shared" si="29"/>
        <v>St. David's</v>
      </c>
      <c r="F143" s="30">
        <v>12.074</v>
      </c>
      <c r="G143" s="4">
        <v>7514</v>
      </c>
      <c r="H143" s="23">
        <f t="shared" si="22"/>
        <v>118.94384656413365</v>
      </c>
      <c r="I143" s="1">
        <v>62.46</v>
      </c>
      <c r="J143" s="1">
        <v>50.9</v>
      </c>
      <c r="K143" s="9">
        <f t="shared" si="23"/>
        <v>113.36</v>
      </c>
      <c r="L143" s="8">
        <f t="shared" si="24"/>
        <v>30.047470593970694</v>
      </c>
      <c r="M143" s="16">
        <f t="shared" si="25"/>
        <v>0.25261895812129564</v>
      </c>
      <c r="N143" s="1">
        <v>0</v>
      </c>
      <c r="O143" s="1">
        <v>174.91</v>
      </c>
      <c r="P143" s="9">
        <f t="shared" si="30"/>
        <v>237.37</v>
      </c>
      <c r="Q143" s="8">
        <f t="shared" si="26"/>
        <v>62.917855459516787</v>
      </c>
      <c r="R143" s="16">
        <f t="shared" si="27"/>
        <v>0.52897108406185556</v>
      </c>
      <c r="S143" s="25">
        <f t="shared" si="28"/>
        <v>0.3907950210915756</v>
      </c>
    </row>
    <row r="144" spans="1:19" ht="15.75" x14ac:dyDescent="0.25">
      <c r="A144" t="s">
        <v>55</v>
      </c>
      <c r="B144" t="s">
        <v>56</v>
      </c>
      <c r="C144">
        <v>41296</v>
      </c>
      <c r="D144" s="14" t="s">
        <v>268</v>
      </c>
      <c r="E144" s="14" t="str">
        <f t="shared" si="29"/>
        <v>CHOICE</v>
      </c>
      <c r="F144" s="30">
        <v>14.708607311248779</v>
      </c>
      <c r="G144" s="4">
        <v>10354.809479355812</v>
      </c>
      <c r="H144" s="23">
        <f t="shared" si="22"/>
        <v>90.667523908753481</v>
      </c>
      <c r="I144" s="1">
        <v>70.468666317820592</v>
      </c>
      <c r="J144" s="1">
        <v>92.199214836921755</v>
      </c>
      <c r="K144" s="9">
        <f t="shared" si="23"/>
        <v>162.66788115474236</v>
      </c>
      <c r="L144" s="8">
        <f t="shared" si="24"/>
        <v>34.817902923984036</v>
      </c>
      <c r="M144" s="16">
        <f t="shared" si="25"/>
        <v>0.38401735729569808</v>
      </c>
      <c r="N144" s="1">
        <v>174.11381350853998</v>
      </c>
      <c r="O144" s="1">
        <v>171.95841066269497</v>
      </c>
      <c r="P144" s="9">
        <f t="shared" si="30"/>
        <v>244.58247982636055</v>
      </c>
      <c r="Q144" s="8">
        <f t="shared" si="26"/>
        <v>52.351140120898037</v>
      </c>
      <c r="R144" s="16">
        <f t="shared" si="27"/>
        <v>0.57739682152987315</v>
      </c>
      <c r="S144" s="25">
        <f t="shared" si="28"/>
        <v>0.48070708941278562</v>
      </c>
    </row>
    <row r="145" spans="1:19" ht="15.75" x14ac:dyDescent="0.25">
      <c r="A145" t="s">
        <v>59</v>
      </c>
      <c r="B145" t="s">
        <v>52</v>
      </c>
      <c r="C145">
        <v>40745</v>
      </c>
      <c r="D145" s="14" t="s">
        <v>268</v>
      </c>
      <c r="E145" s="14" t="str">
        <f t="shared" si="29"/>
        <v>St. David's</v>
      </c>
      <c r="F145" s="30">
        <v>13.039502254128456</v>
      </c>
      <c r="G145" s="4">
        <v>9190.562650680542</v>
      </c>
      <c r="H145" s="23">
        <f t="shared" si="22"/>
        <v>115.50036632503222</v>
      </c>
      <c r="I145" s="1">
        <v>85.333513530544778</v>
      </c>
      <c r="J145" s="1">
        <v>73.135048286602995</v>
      </c>
      <c r="K145" s="9">
        <f t="shared" si="23"/>
        <v>158.46856181714776</v>
      </c>
      <c r="L145" s="8">
        <f t="shared" si="24"/>
        <v>36.72630686484078</v>
      </c>
      <c r="M145" s="16">
        <f t="shared" si="25"/>
        <v>0.31797567430642115</v>
      </c>
      <c r="N145" s="1">
        <v>0</v>
      </c>
      <c r="O145" s="1">
        <v>175.98120993963846</v>
      </c>
      <c r="P145" s="9">
        <f t="shared" si="30"/>
        <v>261.31472347018325</v>
      </c>
      <c r="Q145" s="8">
        <f t="shared" si="26"/>
        <v>60.561695092183662</v>
      </c>
      <c r="R145" s="16">
        <f t="shared" si="27"/>
        <v>0.52434201742491116</v>
      </c>
      <c r="S145" s="25">
        <f t="shared" si="28"/>
        <v>0.42115884586566615</v>
      </c>
    </row>
    <row r="146" spans="1:19" ht="15.75" x14ac:dyDescent="0.25">
      <c r="A146" t="s">
        <v>62</v>
      </c>
      <c r="B146" t="s">
        <v>63</v>
      </c>
      <c r="C146">
        <v>42239</v>
      </c>
      <c r="D146" s="14" t="s">
        <v>268</v>
      </c>
      <c r="E146" s="14" t="str">
        <f t="shared" si="29"/>
        <v>St. David's</v>
      </c>
      <c r="F146" s="30">
        <v>17.484999999999999</v>
      </c>
      <c r="G146" s="4">
        <v>39196</v>
      </c>
      <c r="H146" s="23">
        <f t="shared" si="22"/>
        <v>204.30036477896337</v>
      </c>
      <c r="I146" s="1">
        <v>116.49</v>
      </c>
      <c r="J146" s="1">
        <v>165.69</v>
      </c>
      <c r="K146" s="9">
        <f t="shared" si="23"/>
        <v>282.18</v>
      </c>
      <c r="L146" s="8">
        <f t="shared" si="24"/>
        <v>24.867222021112788</v>
      </c>
      <c r="M146" s="16">
        <f t="shared" si="25"/>
        <v>0.12171893108471504</v>
      </c>
      <c r="N146" s="1">
        <v>319.85000000000002</v>
      </c>
      <c r="O146" s="1">
        <v>0</v>
      </c>
      <c r="P146" s="9">
        <f t="shared" si="30"/>
        <v>436.34000000000003</v>
      </c>
      <c r="Q146" s="8">
        <f t="shared" si="26"/>
        <v>38.45263185446295</v>
      </c>
      <c r="R146" s="16">
        <f t="shared" si="27"/>
        <v>0.18821616836595284</v>
      </c>
      <c r="S146" s="25">
        <f t="shared" si="28"/>
        <v>0.15496754972533394</v>
      </c>
    </row>
    <row r="147" spans="1:19" ht="15.75" x14ac:dyDescent="0.25">
      <c r="A147" t="s">
        <v>80</v>
      </c>
      <c r="B147" t="s">
        <v>52</v>
      </c>
      <c r="C147">
        <v>41609</v>
      </c>
      <c r="D147" s="14" t="s">
        <v>268</v>
      </c>
      <c r="E147" s="14" t="str">
        <f t="shared" si="29"/>
        <v>St. David's</v>
      </c>
      <c r="F147" s="30">
        <v>11.851000000000001</v>
      </c>
      <c r="G147" s="4">
        <v>7184</v>
      </c>
      <c r="H147" s="23">
        <f t="shared" si="22"/>
        <v>120.26122748449836</v>
      </c>
      <c r="I147" s="1">
        <v>65.19</v>
      </c>
      <c r="J147" s="1">
        <v>48.85</v>
      </c>
      <c r="K147" s="9">
        <f t="shared" si="23"/>
        <v>114.03999999999999</v>
      </c>
      <c r="L147" s="8">
        <f t="shared" si="24"/>
        <v>31.146448636954098</v>
      </c>
      <c r="M147" s="16">
        <f t="shared" si="25"/>
        <v>0.25898994454358837</v>
      </c>
      <c r="N147" s="1">
        <v>0</v>
      </c>
      <c r="O147" s="1">
        <v>185.12</v>
      </c>
      <c r="P147" s="9">
        <f t="shared" si="30"/>
        <v>250.31</v>
      </c>
      <c r="Q147" s="8">
        <f t="shared" si="26"/>
        <v>68.364324432795343</v>
      </c>
      <c r="R147" s="16">
        <f t="shared" si="27"/>
        <v>0.56846521412404083</v>
      </c>
      <c r="S147" s="25">
        <f t="shared" si="28"/>
        <v>0.4137275793338146</v>
      </c>
    </row>
    <row r="148" spans="1:19" ht="15.75" x14ac:dyDescent="0.25">
      <c r="A148" t="s">
        <v>116</v>
      </c>
      <c r="B148" t="s">
        <v>52</v>
      </c>
      <c r="C148">
        <v>40485</v>
      </c>
      <c r="D148" s="14" t="s">
        <v>268</v>
      </c>
      <c r="E148" s="14" t="str">
        <f t="shared" si="29"/>
        <v>St. David's</v>
      </c>
      <c r="F148" s="30">
        <v>17.373810857534409</v>
      </c>
      <c r="G148" s="4">
        <v>32801.270550370216</v>
      </c>
      <c r="H148" s="23">
        <f t="shared" si="22"/>
        <v>174.27283724258277</v>
      </c>
      <c r="I148" s="1">
        <v>116.4846589707099</v>
      </c>
      <c r="J148" s="1">
        <v>158.25487963846487</v>
      </c>
      <c r="K148" s="9">
        <f t="shared" si="23"/>
        <v>274.73953860917476</v>
      </c>
      <c r="L148" s="8">
        <f t="shared" si="24"/>
        <v>27.264001422272994</v>
      </c>
      <c r="M148" s="16">
        <f t="shared" si="25"/>
        <v>0.15644435388586858</v>
      </c>
      <c r="N148" s="1">
        <v>0</v>
      </c>
      <c r="O148" s="1">
        <v>307.99963424764513</v>
      </c>
      <c r="P148" s="9">
        <f t="shared" si="30"/>
        <v>424.48429321835505</v>
      </c>
      <c r="Q148" s="8">
        <f t="shared" si="26"/>
        <v>42.124043858503079</v>
      </c>
      <c r="R148" s="16">
        <f t="shared" si="27"/>
        <v>0.24171319251472118</v>
      </c>
      <c r="S148" s="25">
        <f t="shared" si="28"/>
        <v>0.19907877320029488</v>
      </c>
    </row>
    <row r="149" spans="1:19" ht="15.75" x14ac:dyDescent="0.25">
      <c r="A149" t="s">
        <v>153</v>
      </c>
      <c r="B149" t="s">
        <v>154</v>
      </c>
      <c r="C149">
        <v>41495</v>
      </c>
      <c r="D149" s="14" t="s">
        <v>268</v>
      </c>
      <c r="E149" s="14" t="str">
        <f t="shared" si="29"/>
        <v>St. David's</v>
      </c>
      <c r="F149" s="30">
        <v>12.888999999999999</v>
      </c>
      <c r="G149" s="4">
        <v>10146</v>
      </c>
      <c r="H149" s="23">
        <f t="shared" si="22"/>
        <v>132.02661538651182</v>
      </c>
      <c r="I149" s="1">
        <v>76.34</v>
      </c>
      <c r="J149" s="1">
        <v>57.31</v>
      </c>
      <c r="K149" s="9">
        <f t="shared" si="23"/>
        <v>133.65</v>
      </c>
      <c r="L149" s="8">
        <f t="shared" si="24"/>
        <v>28.997992498486195</v>
      </c>
      <c r="M149" s="16">
        <f t="shared" si="25"/>
        <v>0.2196374754710913</v>
      </c>
      <c r="N149" s="1">
        <v>152.27000000000001</v>
      </c>
      <c r="O149" s="1">
        <v>151.04</v>
      </c>
      <c r="P149" s="9">
        <f t="shared" si="30"/>
        <v>228.61</v>
      </c>
      <c r="Q149" s="8">
        <f t="shared" si="26"/>
        <v>49.601429592809048</v>
      </c>
      <c r="R149" s="16">
        <f t="shared" si="27"/>
        <v>0.375692654451524</v>
      </c>
      <c r="S149" s="25">
        <f t="shared" si="28"/>
        <v>0.29766506496130762</v>
      </c>
    </row>
    <row r="150" spans="1:19" ht="15.75" x14ac:dyDescent="0.25">
      <c r="A150" t="s">
        <v>157</v>
      </c>
      <c r="B150" t="s">
        <v>56</v>
      </c>
      <c r="C150">
        <v>41816</v>
      </c>
      <c r="D150" s="14" t="s">
        <v>268</v>
      </c>
      <c r="E150" s="14" t="str">
        <f t="shared" si="29"/>
        <v>St. David's</v>
      </c>
      <c r="F150" s="30">
        <v>14.796085972934961</v>
      </c>
      <c r="G150" s="4">
        <v>10608.892964959145</v>
      </c>
      <c r="H150" s="23">
        <f t="shared" si="22"/>
        <v>91.254403873953933</v>
      </c>
      <c r="I150" s="1">
        <v>72.494001750554261</v>
      </c>
      <c r="J150" s="1">
        <v>88.910367391106533</v>
      </c>
      <c r="K150" s="9">
        <f t="shared" si="23"/>
        <v>161.40436914166079</v>
      </c>
      <c r="L150" s="8">
        <f t="shared" si="24"/>
        <v>33.99362273549395</v>
      </c>
      <c r="M150" s="16">
        <f t="shared" si="25"/>
        <v>0.37251487371993558</v>
      </c>
      <c r="N150" s="1">
        <v>177.37478936583136</v>
      </c>
      <c r="O150" s="1">
        <v>160.27092454169056</v>
      </c>
      <c r="P150" s="9">
        <f t="shared" si="30"/>
        <v>249.86879111638564</v>
      </c>
      <c r="Q150" s="8">
        <f t="shared" si="26"/>
        <v>52.625250876135958</v>
      </c>
      <c r="R150" s="16">
        <f t="shared" si="27"/>
        <v>0.5766872462267697</v>
      </c>
      <c r="S150" s="25">
        <f t="shared" si="28"/>
        <v>0.47460105997335267</v>
      </c>
    </row>
    <row r="151" spans="1:19" ht="15.75" x14ac:dyDescent="0.25">
      <c r="A151" t="s">
        <v>173</v>
      </c>
      <c r="B151" t="s">
        <v>174</v>
      </c>
      <c r="C151">
        <v>41183</v>
      </c>
      <c r="D151" s="14" t="s">
        <v>268</v>
      </c>
      <c r="E151" s="14" t="str">
        <f t="shared" si="29"/>
        <v>St. David's</v>
      </c>
      <c r="F151" s="30">
        <v>14.129175478965044</v>
      </c>
      <c r="G151" s="4">
        <v>11421.506398379803</v>
      </c>
      <c r="H151" s="23">
        <f t="shared" si="22"/>
        <v>112.82289349447069</v>
      </c>
      <c r="I151" s="1">
        <v>80.855478307711621</v>
      </c>
      <c r="J151" s="1">
        <v>59.803138442690994</v>
      </c>
      <c r="K151" s="9">
        <f t="shared" si="23"/>
        <v>140.65861675040262</v>
      </c>
      <c r="L151" s="8">
        <f t="shared" si="24"/>
        <v>28.201981672140565</v>
      </c>
      <c r="M151" s="16">
        <f t="shared" si="25"/>
        <v>0.24996683561854147</v>
      </c>
      <c r="N151" s="1">
        <v>186.67460940329192</v>
      </c>
      <c r="O151" s="1">
        <v>180.68221787066247</v>
      </c>
      <c r="P151" s="9">
        <f t="shared" si="30"/>
        <v>267.53008771100355</v>
      </c>
      <c r="Q151" s="8">
        <f t="shared" si="26"/>
        <v>53.639647571397603</v>
      </c>
      <c r="R151" s="16">
        <f t="shared" si="27"/>
        <v>0.47543229844593921</v>
      </c>
      <c r="S151" s="25">
        <f t="shared" si="28"/>
        <v>0.36269956703224032</v>
      </c>
    </row>
    <row r="152" spans="1:19" ht="15.75" x14ac:dyDescent="0.25">
      <c r="A152" t="s">
        <v>249</v>
      </c>
      <c r="B152" t="s">
        <v>168</v>
      </c>
      <c r="C152">
        <v>42066</v>
      </c>
      <c r="D152" s="14" t="s">
        <v>268</v>
      </c>
      <c r="E152" s="14" t="str">
        <f t="shared" si="29"/>
        <v>St. David's</v>
      </c>
      <c r="F152" s="30">
        <v>15.571999999999999</v>
      </c>
      <c r="G152" s="4">
        <v>21230</v>
      </c>
      <c r="H152" s="23">
        <f t="shared" si="22"/>
        <v>156.6538641603394</v>
      </c>
      <c r="I152" s="1">
        <v>77.28</v>
      </c>
      <c r="J152" s="1">
        <v>111.85</v>
      </c>
      <c r="K152" s="9">
        <f t="shared" si="23"/>
        <v>189.13</v>
      </c>
      <c r="L152" s="8">
        <f t="shared" si="24"/>
        <v>25.083567381348619</v>
      </c>
      <c r="M152" s="16">
        <f t="shared" si="25"/>
        <v>0.16012096168706647</v>
      </c>
      <c r="N152" s="1">
        <v>0</v>
      </c>
      <c r="O152" s="1">
        <v>266.94</v>
      </c>
      <c r="P152" s="9">
        <f t="shared" si="30"/>
        <v>344.22</v>
      </c>
      <c r="Q152" s="8">
        <f t="shared" si="26"/>
        <v>45.652543562670239</v>
      </c>
      <c r="R152" s="16">
        <f t="shared" si="27"/>
        <v>0.29142302877344695</v>
      </c>
      <c r="S152" s="25">
        <f t="shared" si="28"/>
        <v>0.22577199523025671</v>
      </c>
    </row>
    <row r="153" spans="1:19" ht="15.75" x14ac:dyDescent="0.25">
      <c r="A153" t="s">
        <v>162</v>
      </c>
      <c r="B153" t="s">
        <v>52</v>
      </c>
      <c r="C153">
        <v>30646</v>
      </c>
      <c r="D153" s="14" t="s">
        <v>268</v>
      </c>
      <c r="E153" s="14" t="str">
        <f t="shared" si="29"/>
        <v>St. David's</v>
      </c>
      <c r="F153" s="30">
        <v>17.122652609348297</v>
      </c>
      <c r="G153" s="4">
        <v>19121.14345318079</v>
      </c>
      <c r="H153" s="23">
        <f t="shared" si="22"/>
        <v>106.12678936776746</v>
      </c>
      <c r="I153" s="1">
        <v>134.66622521777316</v>
      </c>
      <c r="J153" s="1">
        <v>122.81150956562564</v>
      </c>
      <c r="K153" s="9">
        <f t="shared" si="23"/>
        <v>257.47773478339877</v>
      </c>
      <c r="L153" s="8">
        <f t="shared" si="24"/>
        <v>36.615023335559549</v>
      </c>
      <c r="M153" s="16">
        <f t="shared" si="25"/>
        <v>0.34501207050253202</v>
      </c>
      <c r="N153" s="1">
        <v>246.32909937385568</v>
      </c>
      <c r="O153" s="1">
        <v>247.11879438203164</v>
      </c>
      <c r="P153" s="9">
        <f t="shared" si="30"/>
        <v>381.7850195998048</v>
      </c>
      <c r="Q153" s="8">
        <f t="shared" si="26"/>
        <v>54.292334883145131</v>
      </c>
      <c r="R153" s="16">
        <f t="shared" si="27"/>
        <v>0.51157992441477418</v>
      </c>
      <c r="S153" s="25">
        <f t="shared" si="28"/>
        <v>0.4282959974586531</v>
      </c>
    </row>
    <row r="154" spans="1:19" ht="15.75" x14ac:dyDescent="0.25">
      <c r="A154" t="s">
        <v>188</v>
      </c>
      <c r="B154" t="s">
        <v>189</v>
      </c>
      <c r="C154">
        <v>40732</v>
      </c>
      <c r="D154" s="14" t="s">
        <v>268</v>
      </c>
      <c r="E154" s="14" t="str">
        <f t="shared" si="29"/>
        <v>St. David's</v>
      </c>
      <c r="F154" s="30">
        <v>16.025054488331079</v>
      </c>
      <c r="G154" s="4">
        <v>15523.139808833599</v>
      </c>
      <c r="H154" s="23">
        <f t="shared" si="22"/>
        <v>105.10063194249352</v>
      </c>
      <c r="I154" s="1">
        <v>103.66372824973529</v>
      </c>
      <c r="J154" s="1">
        <v>71.59282038828286</v>
      </c>
      <c r="K154" s="9">
        <f t="shared" si="23"/>
        <v>175.25654863801816</v>
      </c>
      <c r="L154" s="8">
        <f t="shared" si="24"/>
        <v>28.63848793574023</v>
      </c>
      <c r="M154" s="16">
        <f t="shared" si="25"/>
        <v>0.27248635337806493</v>
      </c>
      <c r="N154" s="1">
        <v>0</v>
      </c>
      <c r="O154" s="1">
        <v>212.34434243376498</v>
      </c>
      <c r="P154" s="9">
        <f t="shared" si="30"/>
        <v>316.00807068350025</v>
      </c>
      <c r="Q154" s="8">
        <f t="shared" si="26"/>
        <v>51.638545835786047</v>
      </c>
      <c r="R154" s="16">
        <f t="shared" si="27"/>
        <v>0.49132478921763673</v>
      </c>
      <c r="S154" s="25">
        <f t="shared" si="28"/>
        <v>0.38190557129785085</v>
      </c>
    </row>
    <row r="155" spans="1:19" ht="15.75" x14ac:dyDescent="0.25">
      <c r="A155" t="s">
        <v>198</v>
      </c>
      <c r="B155" t="s">
        <v>199</v>
      </c>
      <c r="C155">
        <v>42028</v>
      </c>
      <c r="D155" s="14" t="s">
        <v>331</v>
      </c>
      <c r="E155" s="14" t="str">
        <f t="shared" si="29"/>
        <v>St. David's</v>
      </c>
      <c r="F155" s="30">
        <v>11.076566430926324</v>
      </c>
      <c r="G155" s="4">
        <v>5814.8820562362671</v>
      </c>
      <c r="H155" s="23">
        <f t="shared" si="22"/>
        <v>119.22017194317557</v>
      </c>
      <c r="I155" s="1">
        <v>46.229674831572218</v>
      </c>
      <c r="J155" s="1">
        <v>32.981379753231785</v>
      </c>
      <c r="K155" s="9">
        <f t="shared" si="23"/>
        <v>79.211054584804003</v>
      </c>
      <c r="L155" s="8">
        <f t="shared" si="24"/>
        <v>24.908872169230502</v>
      </c>
      <c r="M155" s="16">
        <f t="shared" si="25"/>
        <v>0.20893169136765652</v>
      </c>
      <c r="N155" s="1">
        <v>0</v>
      </c>
      <c r="O155" s="1">
        <v>105.32673303165882</v>
      </c>
      <c r="P155" s="9">
        <f t="shared" si="30"/>
        <v>151.55640786323104</v>
      </c>
      <c r="Q155" s="8">
        <f t="shared" si="26"/>
        <v>47.658741695596675</v>
      </c>
      <c r="R155" s="16">
        <f t="shared" si="27"/>
        <v>0.39975400906410763</v>
      </c>
      <c r="S155" s="25">
        <f t="shared" si="28"/>
        <v>0.30434285021588209</v>
      </c>
    </row>
    <row r="156" spans="1:19" ht="15.75" x14ac:dyDescent="0.25">
      <c r="A156" t="s">
        <v>74</v>
      </c>
      <c r="B156" t="s">
        <v>75</v>
      </c>
      <c r="C156">
        <v>42248</v>
      </c>
      <c r="D156" s="14" t="s">
        <v>271</v>
      </c>
      <c r="E156" s="14" t="str">
        <f t="shared" si="29"/>
        <v>St. David's</v>
      </c>
      <c r="F156" s="30">
        <v>15.542</v>
      </c>
      <c r="G156" s="4">
        <v>20741</v>
      </c>
      <c r="H156" s="23">
        <f t="shared" si="22"/>
        <v>153.93354839900215</v>
      </c>
      <c r="I156" s="1">
        <v>77.38</v>
      </c>
      <c r="J156" s="1">
        <v>103.45</v>
      </c>
      <c r="K156" s="9">
        <f t="shared" si="23"/>
        <v>180.82999999999998</v>
      </c>
      <c r="L156" s="8">
        <f t="shared" si="24"/>
        <v>24.358258217582208</v>
      </c>
      <c r="M156" s="16">
        <f t="shared" si="25"/>
        <v>0.1582387885611822</v>
      </c>
      <c r="N156" s="1">
        <v>222.76</v>
      </c>
      <c r="O156" s="1">
        <v>0</v>
      </c>
      <c r="P156" s="9">
        <f t="shared" si="30"/>
        <v>300.14</v>
      </c>
      <c r="Q156" s="8">
        <f t="shared" si="26"/>
        <v>40.42961688561148</v>
      </c>
      <c r="R156" s="16">
        <f t="shared" si="27"/>
        <v>0.26264331139055036</v>
      </c>
      <c r="S156" s="25">
        <f t="shared" si="28"/>
        <v>0.21044104997586627</v>
      </c>
    </row>
    <row r="157" spans="1:19" ht="15.75" x14ac:dyDescent="0.25">
      <c r="A157" t="s">
        <v>243</v>
      </c>
      <c r="B157" t="s">
        <v>147</v>
      </c>
      <c r="C157">
        <v>42252</v>
      </c>
      <c r="D157" s="14" t="s">
        <v>271</v>
      </c>
      <c r="E157" s="14" t="str">
        <f t="shared" si="29"/>
        <v>St. David's</v>
      </c>
      <c r="F157" s="30">
        <v>16.88</v>
      </c>
      <c r="G157" s="4">
        <v>30852</v>
      </c>
      <c r="H157" s="23">
        <f t="shared" si="22"/>
        <v>178.72705481604322</v>
      </c>
      <c r="I157" s="1">
        <v>97.55</v>
      </c>
      <c r="J157" s="1">
        <v>139.19</v>
      </c>
      <c r="K157" s="9">
        <f t="shared" si="23"/>
        <v>236.74</v>
      </c>
      <c r="L157" s="8">
        <f t="shared" si="24"/>
        <v>24.472498105080689</v>
      </c>
      <c r="M157" s="16">
        <f t="shared" si="25"/>
        <v>0.1369266568526476</v>
      </c>
      <c r="N157" s="1">
        <v>0</v>
      </c>
      <c r="O157" s="1">
        <v>340.08</v>
      </c>
      <c r="P157" s="9">
        <f t="shared" si="30"/>
        <v>437.63</v>
      </c>
      <c r="Q157" s="8">
        <f t="shared" si="26"/>
        <v>45.239078084508158</v>
      </c>
      <c r="R157" s="16">
        <f t="shared" si="27"/>
        <v>0.2531182429603116</v>
      </c>
      <c r="S157" s="25">
        <f t="shared" si="28"/>
        <v>0.1950224499064796</v>
      </c>
    </row>
    <row r="158" spans="1:19" ht="15.75" x14ac:dyDescent="0.25">
      <c r="A158" t="s">
        <v>33</v>
      </c>
      <c r="B158" t="s">
        <v>34</v>
      </c>
      <c r="C158">
        <v>41167</v>
      </c>
      <c r="D158" s="14" t="s">
        <v>271</v>
      </c>
      <c r="E158" s="14" t="str">
        <f t="shared" si="29"/>
        <v>St. David's</v>
      </c>
      <c r="F158" s="30">
        <v>11.502986806184053</v>
      </c>
      <c r="G158" s="4">
        <v>7076.6787945628166</v>
      </c>
      <c r="H158" s="23">
        <f t="shared" si="22"/>
        <v>129.54537775823195</v>
      </c>
      <c r="I158" s="1">
        <v>62.98979006391874</v>
      </c>
      <c r="J158" s="1">
        <v>43.043023210344472</v>
      </c>
      <c r="K158" s="9">
        <f t="shared" si="23"/>
        <v>106.03281327426322</v>
      </c>
      <c r="L158" s="8">
        <f t="shared" si="24"/>
        <v>29.251591772111826</v>
      </c>
      <c r="M158" s="16">
        <f t="shared" si="25"/>
        <v>0.22580189489048008</v>
      </c>
      <c r="N158" s="1">
        <v>0</v>
      </c>
      <c r="O158" s="1">
        <v>168.64169162835589</v>
      </c>
      <c r="P158" s="9">
        <f t="shared" si="30"/>
        <v>231.63148169227463</v>
      </c>
      <c r="Q158" s="8">
        <f t="shared" si="26"/>
        <v>63.900874972600718</v>
      </c>
      <c r="R158" s="16">
        <f t="shared" si="27"/>
        <v>0.49327020445189246</v>
      </c>
      <c r="S158" s="25">
        <f t="shared" si="28"/>
        <v>0.35953604967118624</v>
      </c>
    </row>
    <row r="159" spans="1:19" ht="15.75" x14ac:dyDescent="0.25">
      <c r="A159" t="s">
        <v>100</v>
      </c>
      <c r="B159" t="s">
        <v>101</v>
      </c>
      <c r="C159">
        <v>40562</v>
      </c>
      <c r="D159" s="14" t="s">
        <v>271</v>
      </c>
      <c r="E159" s="14" t="str">
        <f t="shared" si="29"/>
        <v>St. David's</v>
      </c>
      <c r="F159" s="30">
        <v>12.091867553144693</v>
      </c>
      <c r="G159" s="4">
        <v>7815.7895053625107</v>
      </c>
      <c r="H159" s="23">
        <f t="shared" si="22"/>
        <v>123.17342361857635</v>
      </c>
      <c r="I159" s="1">
        <v>53.773584792029737</v>
      </c>
      <c r="J159" s="1">
        <v>62.766817355727881</v>
      </c>
      <c r="K159" s="9">
        <f t="shared" si="23"/>
        <v>116.54040214775762</v>
      </c>
      <c r="L159" s="8">
        <f t="shared" si="24"/>
        <v>30.090089867519765</v>
      </c>
      <c r="M159" s="16">
        <f t="shared" si="25"/>
        <v>0.24429044012528153</v>
      </c>
      <c r="N159" s="1">
        <v>0</v>
      </c>
      <c r="O159" s="1">
        <v>166.46770772349498</v>
      </c>
      <c r="P159" s="9">
        <f t="shared" si="30"/>
        <v>220.24129251552472</v>
      </c>
      <c r="Q159" s="8">
        <f t="shared" si="26"/>
        <v>56.865088520362207</v>
      </c>
      <c r="R159" s="16">
        <f t="shared" si="27"/>
        <v>0.4616668665186483</v>
      </c>
      <c r="S159" s="25">
        <f t="shared" si="28"/>
        <v>0.35297865332196493</v>
      </c>
    </row>
    <row r="160" spans="1:19" ht="15.75" x14ac:dyDescent="0.25">
      <c r="A160" t="s">
        <v>231</v>
      </c>
      <c r="B160" t="s">
        <v>232</v>
      </c>
      <c r="C160">
        <v>41870</v>
      </c>
      <c r="D160" s="14" t="s">
        <v>271</v>
      </c>
      <c r="E160" s="14" t="str">
        <f t="shared" si="29"/>
        <v>St. David's</v>
      </c>
      <c r="F160" s="30">
        <v>16.922999999999998</v>
      </c>
      <c r="G160" s="4">
        <v>18741</v>
      </c>
      <c r="H160" s="23">
        <f t="shared" si="22"/>
        <v>107.74199188861552</v>
      </c>
      <c r="I160" s="1">
        <v>124.75</v>
      </c>
      <c r="J160" s="1">
        <v>99.03</v>
      </c>
      <c r="K160" s="9">
        <f t="shared" si="23"/>
        <v>223.78</v>
      </c>
      <c r="L160" s="8">
        <f t="shared" si="24"/>
        <v>32.25187523925176</v>
      </c>
      <c r="M160" s="16">
        <f t="shared" si="25"/>
        <v>0.2993435955091121</v>
      </c>
      <c r="N160" s="1">
        <v>0</v>
      </c>
      <c r="O160" s="1">
        <v>335.52</v>
      </c>
      <c r="P160" s="9">
        <f t="shared" si="30"/>
        <v>460.27</v>
      </c>
      <c r="Q160" s="8">
        <f t="shared" si="26"/>
        <v>66.335555529405696</v>
      </c>
      <c r="R160" s="16">
        <f t="shared" si="27"/>
        <v>0.61568896552408181</v>
      </c>
      <c r="S160" s="25">
        <f t="shared" si="28"/>
        <v>0.45751628051659698</v>
      </c>
    </row>
    <row r="161" spans="6:19" x14ac:dyDescent="0.2">
      <c r="I161" s="1"/>
      <c r="J161" s="1"/>
      <c r="K161" s="1"/>
      <c r="L161" s="1"/>
      <c r="M161" s="1"/>
      <c r="P161" s="1"/>
      <c r="Q161" s="1"/>
      <c r="R161" s="1"/>
      <c r="S161" s="1"/>
    </row>
    <row r="162" spans="6:19" x14ac:dyDescent="0.2">
      <c r="F162" s="5">
        <f>MAX(F6:F160)</f>
        <v>25.06</v>
      </c>
      <c r="S162" s="5">
        <f>MAX(S6:S160)</f>
        <v>2.6310842609923939</v>
      </c>
    </row>
  </sheetData>
  <sheetProtection selectLockedCells="1" selectUnlockedCells="1"/>
  <conditionalFormatting sqref="E51:E63">
    <cfRule type="cellIs" dxfId="1" priority="2" operator="notEqual">
      <formula>$D51</formula>
    </cfRule>
  </conditionalFormatting>
  <conditionalFormatting sqref="E68:E160">
    <cfRule type="cellIs" dxfId="0" priority="1" operator="notEqual">
      <formula>$D68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1</vt:i4>
      </vt:variant>
    </vt:vector>
  </HeadingPairs>
  <TitlesOfParts>
    <vt:vector size="3" baseType="lpstr">
      <vt:lpstr>Notes</vt:lpstr>
      <vt:lpstr>Chart Def</vt:lpstr>
      <vt:lpstr>Chart</vt:lpstr>
    </vt:vector>
  </TitlesOfParts>
  <Company>Dell Computer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R Teeters</dc:creator>
  <cp:lastModifiedBy>Jim Teeters</cp:lastModifiedBy>
  <cp:lastPrinted>2013-04-19T14:24:49Z</cp:lastPrinted>
  <dcterms:created xsi:type="dcterms:W3CDTF">1998-05-17T20:46:37Z</dcterms:created>
  <dcterms:modified xsi:type="dcterms:W3CDTF">2013-05-07T17:04:42Z</dcterms:modified>
</cp:coreProperties>
</file>